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rank Lusby III\Documents\AFE\Proposal\A A Bangladesh RDC SAPMS Market Project\A Procurement Workshop\Procurement Strategic planning exercises\"/>
    </mc:Choice>
  </mc:AlternateContent>
  <bookViews>
    <workbookView xWindow="0" yWindow="0" windowWidth="23040" windowHeight="9084" tabRatio="839"/>
  </bookViews>
  <sheets>
    <sheet name="Procurement Costs Summary" sheetId="14" r:id="rId1"/>
    <sheet name="Budget" sheetId="1" state="hidden" r:id="rId2"/>
    <sheet name="1. Intermed &amp; Farmer Selection" sheetId="15" r:id="rId3"/>
    <sheet name="2. Input Supply" sheetId="11" r:id="rId4"/>
    <sheet name="2a. Seed Production Costs" sheetId="23" r:id="rId5"/>
    <sheet name="3. Training, Demos, TA" sheetId="5" r:id="rId6"/>
    <sheet name="4. Collection and Logistics" sheetId="8" r:id="rId7"/>
    <sheet name="5. Staffing" sheetId="19" r:id="rId8"/>
    <sheet name="6. Field Operation Costs" sheetId="20" r:id="rId9"/>
    <sheet name="6a. Illustrative MIS Forms" sheetId="22" r:id="rId10"/>
    <sheet name="MSVs Training" sheetId="7" state="hidden" r:id="rId11"/>
  </sheets>
  <definedNames>
    <definedName name="_xlnm.Print_Area" localSheetId="2">'1. Intermed &amp; Farmer Selection'!$A$1:$G$22</definedName>
    <definedName name="_xlnm.Print_Area" localSheetId="3">'2. Input Supply'!$A$1:$G$53</definedName>
    <definedName name="_xlnm.Print_Area" localSheetId="5">'3. Training, Demos, TA'!$A$1:$G$162</definedName>
    <definedName name="_xlnm.Print_Area" localSheetId="6">'4. Collection and Logistics'!$A$1:$G$17</definedName>
    <definedName name="_xlnm.Print_Area" localSheetId="7">'5. Staffing'!$A$1:$G$53</definedName>
    <definedName name="_xlnm.Print_Area" localSheetId="8">'6. Field Operation Costs'!$A$1:$G$18</definedName>
    <definedName name="_xlnm.Print_Area" localSheetId="1">Budget!$C$2:$J$63</definedName>
    <definedName name="_xlnm.Print_Area" localSheetId="0">'Procurement Costs Summary'!$A$4:$C$61</definedName>
    <definedName name="_xlnm.Print_Titles" localSheetId="0">'Procurement Costs Summary'!$1:$3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50" i="14" l="1"/>
  <c r="A49" i="14"/>
  <c r="A48" i="14"/>
  <c r="A47" i="14"/>
  <c r="A46" i="14"/>
  <c r="A45" i="14"/>
  <c r="A44" i="14"/>
  <c r="A43" i="14"/>
  <c r="A34" i="14"/>
  <c r="A33" i="14"/>
  <c r="A32" i="14"/>
  <c r="A31" i="14"/>
  <c r="A30" i="14"/>
  <c r="A29" i="14"/>
  <c r="A28" i="14"/>
  <c r="A27" i="14"/>
  <c r="A26" i="14"/>
  <c r="A25" i="14"/>
  <c r="A11" i="14"/>
  <c r="A10" i="14"/>
  <c r="A9" i="14"/>
  <c r="A8" i="14"/>
  <c r="A7" i="14"/>
  <c r="B5" i="5" l="1"/>
  <c r="E4" i="23" l="1"/>
  <c r="E27" i="11"/>
  <c r="E15" i="11"/>
  <c r="C60" i="14"/>
  <c r="E14" i="11" s="1"/>
  <c r="A7" i="19" l="1"/>
  <c r="A40" i="14" s="1"/>
  <c r="A6" i="19"/>
  <c r="A39" i="14" s="1"/>
  <c r="A5" i="19"/>
  <c r="A38" i="14" s="1"/>
  <c r="A4" i="19"/>
  <c r="A37" i="14" s="1"/>
  <c r="F18" i="23"/>
  <c r="F16" i="23"/>
  <c r="F17" i="23"/>
  <c r="E5" i="23"/>
  <c r="F15" i="23"/>
  <c r="F14" i="23"/>
  <c r="F13" i="23"/>
  <c r="F12" i="23"/>
  <c r="F11" i="23"/>
  <c r="F10" i="23"/>
  <c r="F21" i="23" l="1"/>
  <c r="C13" i="14" s="1"/>
  <c r="B49" i="14"/>
  <c r="B50" i="14"/>
  <c r="B44" i="14"/>
  <c r="B45" i="14"/>
  <c r="B46" i="14"/>
  <c r="B47" i="14"/>
  <c r="B48" i="14"/>
  <c r="B43" i="14"/>
  <c r="F13" i="20"/>
  <c r="F6" i="20"/>
  <c r="C44" i="14" s="1"/>
  <c r="F7" i="20"/>
  <c r="C45" i="14" s="1"/>
  <c r="F8" i="20"/>
  <c r="C46" i="14" s="1"/>
  <c r="F9" i="20"/>
  <c r="C47" i="14" s="1"/>
  <c r="F11" i="20"/>
  <c r="C49" i="14" s="1"/>
  <c r="C3" i="23" s="1"/>
  <c r="F12" i="20"/>
  <c r="C50" i="14" s="1"/>
  <c r="F14" i="20"/>
  <c r="F5" i="20"/>
  <c r="C43" i="14" s="1"/>
  <c r="E33" i="22"/>
  <c r="E29" i="22"/>
  <c r="E21" i="22"/>
  <c r="E25" i="22"/>
  <c r="E11" i="22"/>
  <c r="E10" i="22"/>
  <c r="E7" i="22"/>
  <c r="E31" i="22"/>
  <c r="E28" i="22"/>
  <c r="E15" i="22"/>
  <c r="E24" i="22"/>
  <c r="E22" i="22"/>
  <c r="E4" i="22"/>
  <c r="B34" i="14"/>
  <c r="B28" i="14"/>
  <c r="F7" i="8"/>
  <c r="C28" i="14" s="1"/>
  <c r="C14" i="11"/>
  <c r="E4" i="8"/>
  <c r="C13" i="11"/>
  <c r="B33" i="14"/>
  <c r="F41" i="19"/>
  <c r="B26" i="14"/>
  <c r="B27" i="14"/>
  <c r="B29" i="14"/>
  <c r="B30" i="14"/>
  <c r="B31" i="14"/>
  <c r="B32" i="14"/>
  <c r="B25" i="14"/>
  <c r="F12" i="8"/>
  <c r="C33" i="14" s="1"/>
  <c r="F13" i="8"/>
  <c r="C34" i="14" s="1"/>
  <c r="F10" i="8"/>
  <c r="C31" i="14" s="1"/>
  <c r="F135" i="5"/>
  <c r="F134" i="5"/>
  <c r="F133" i="5"/>
  <c r="B8" i="5"/>
  <c r="B21" i="14" s="1"/>
  <c r="C8" i="5"/>
  <c r="C21" i="14" s="1"/>
  <c r="A8" i="5"/>
  <c r="A21" i="14" s="1"/>
  <c r="F127" i="5"/>
  <c r="F126" i="5"/>
  <c r="F125" i="5"/>
  <c r="F124" i="5"/>
  <c r="F123" i="5"/>
  <c r="F145" i="5"/>
  <c r="F146" i="5"/>
  <c r="F147" i="5"/>
  <c r="F148" i="5"/>
  <c r="F45" i="5"/>
  <c r="F44" i="5"/>
  <c r="F81" i="5"/>
  <c r="F16" i="5"/>
  <c r="C6" i="11"/>
  <c r="D37" i="11"/>
  <c r="D29" i="11"/>
  <c r="F137" i="5" l="1"/>
  <c r="E5" i="22"/>
  <c r="E13" i="22"/>
  <c r="E27" i="22"/>
  <c r="E32" i="22"/>
  <c r="E16" i="22"/>
  <c r="E9" i="22"/>
  <c r="E23" i="22"/>
  <c r="E6" i="22"/>
  <c r="E14" i="22"/>
  <c r="E20" i="22"/>
  <c r="E19" i="22"/>
  <c r="F128" i="5"/>
  <c r="F130" i="5" s="1"/>
  <c r="E35" i="11"/>
  <c r="E19" i="11"/>
  <c r="E17" i="22" l="1"/>
  <c r="E18" i="22"/>
  <c r="F139" i="5"/>
  <c r="B6" i="19"/>
  <c r="B5" i="19"/>
  <c r="B4" i="19"/>
  <c r="B7" i="19"/>
  <c r="B40" i="14" s="1"/>
  <c r="F51" i="19"/>
  <c r="F50" i="19"/>
  <c r="F49" i="19"/>
  <c r="F48" i="19"/>
  <c r="F40" i="19"/>
  <c r="F30" i="19"/>
  <c r="F20" i="19"/>
  <c r="E36" i="22" l="1"/>
  <c r="F10" i="20" s="1"/>
  <c r="F53" i="19"/>
  <c r="C7" i="19" s="1"/>
  <c r="C40" i="14" s="1"/>
  <c r="B38" i="14"/>
  <c r="B39" i="14"/>
  <c r="B37" i="14"/>
  <c r="C48" i="14" l="1"/>
  <c r="F15" i="20"/>
  <c r="F17" i="20" s="1"/>
  <c r="C42" i="14" s="1"/>
  <c r="F39" i="19"/>
  <c r="F38" i="19"/>
  <c r="F37" i="19"/>
  <c r="F29" i="19"/>
  <c r="F28" i="19"/>
  <c r="F27" i="19"/>
  <c r="F18" i="19"/>
  <c r="F19" i="19"/>
  <c r="F17" i="19"/>
  <c r="E5" i="8"/>
  <c r="F14" i="8"/>
  <c r="F9" i="8"/>
  <c r="C30" i="14" s="1"/>
  <c r="F8" i="8"/>
  <c r="C29" i="14" s="1"/>
  <c r="F6" i="8"/>
  <c r="C27" i="14" s="1"/>
  <c r="F4" i="8"/>
  <c r="C25" i="14" s="1"/>
  <c r="B9" i="5"/>
  <c r="B22" i="14" s="1"/>
  <c r="A9" i="5"/>
  <c r="A22" i="14" s="1"/>
  <c r="F159" i="5"/>
  <c r="F158" i="5"/>
  <c r="F157" i="5"/>
  <c r="F150" i="5"/>
  <c r="F149" i="5"/>
  <c r="F114" i="5"/>
  <c r="F113" i="5"/>
  <c r="F101" i="5"/>
  <c r="F106" i="5"/>
  <c r="B7" i="5"/>
  <c r="B20" i="14" s="1"/>
  <c r="A7" i="5"/>
  <c r="A20" i="14" s="1"/>
  <c r="F105" i="5"/>
  <c r="F104" i="5"/>
  <c r="F103" i="5"/>
  <c r="F102" i="5"/>
  <c r="F32" i="5"/>
  <c r="F33" i="5"/>
  <c r="F34" i="5"/>
  <c r="F35" i="5"/>
  <c r="F36" i="5"/>
  <c r="F37" i="5"/>
  <c r="F20" i="5"/>
  <c r="F21" i="5"/>
  <c r="F46" i="5"/>
  <c r="F43" i="5"/>
  <c r="B6" i="5"/>
  <c r="B19" i="14" s="1"/>
  <c r="A6" i="5"/>
  <c r="A19" i="14" s="1"/>
  <c r="B18" i="14"/>
  <c r="A5" i="5"/>
  <c r="A18" i="14" s="1"/>
  <c r="A4" i="5"/>
  <c r="A17" i="14" s="1"/>
  <c r="A3" i="5"/>
  <c r="A16" i="14" s="1"/>
  <c r="B4" i="5"/>
  <c r="B17" i="14" s="1"/>
  <c r="B3" i="5"/>
  <c r="B16" i="14" s="1"/>
  <c r="F31" i="5"/>
  <c r="F30" i="5"/>
  <c r="F29" i="5"/>
  <c r="F17" i="5"/>
  <c r="F18" i="5"/>
  <c r="F19" i="5"/>
  <c r="F22" i="5"/>
  <c r="B11" i="14"/>
  <c r="C10" i="14"/>
  <c r="B8" i="14"/>
  <c r="B9" i="14"/>
  <c r="B10" i="14"/>
  <c r="B7" i="14"/>
  <c r="C37" i="11"/>
  <c r="D51" i="11" s="1"/>
  <c r="F51" i="11" s="1"/>
  <c r="C29" i="11"/>
  <c r="D50" i="11" s="1"/>
  <c r="F50" i="11" s="1"/>
  <c r="C21" i="11"/>
  <c r="F5" i="8" l="1"/>
  <c r="C26" i="14" s="1"/>
  <c r="E11" i="8"/>
  <c r="F11" i="8" s="1"/>
  <c r="C32" i="14" s="1"/>
  <c r="C23" i="11"/>
  <c r="D49" i="11"/>
  <c r="F49" i="11" s="1"/>
  <c r="F53" i="11" s="1"/>
  <c r="C7" i="11" s="1"/>
  <c r="C11" i="14" s="1"/>
  <c r="C38" i="11"/>
  <c r="C39" i="11"/>
  <c r="F160" i="5"/>
  <c r="C30" i="11"/>
  <c r="C31" i="11"/>
  <c r="F22" i="19"/>
  <c r="C4" i="19" s="1"/>
  <c r="C37" i="14" s="1"/>
  <c r="F152" i="5"/>
  <c r="F154" i="5" s="1"/>
  <c r="F162" i="5" s="1"/>
  <c r="C9" i="5" s="1"/>
  <c r="C22" i="14" s="1"/>
  <c r="F115" i="5"/>
  <c r="F43" i="19"/>
  <c r="C6" i="19" s="1"/>
  <c r="C39" i="14" s="1"/>
  <c r="F32" i="19"/>
  <c r="C5" i="19" s="1"/>
  <c r="F108" i="5"/>
  <c r="C7" i="5" s="1"/>
  <c r="C20" i="14" s="1"/>
  <c r="F47" i="5"/>
  <c r="F38" i="5"/>
  <c r="F40" i="5" s="1"/>
  <c r="F23" i="5"/>
  <c r="C3" i="5" s="1"/>
  <c r="C16" i="14" s="1"/>
  <c r="F15" i="8" l="1"/>
  <c r="C24" i="14" s="1"/>
  <c r="C40" i="11"/>
  <c r="C5" i="11" s="1"/>
  <c r="C9" i="14" s="1"/>
  <c r="C32" i="11"/>
  <c r="C4" i="11" s="1"/>
  <c r="C8" i="14" s="1"/>
  <c r="C10" i="19"/>
  <c r="C36" i="14" s="1"/>
  <c r="C38" i="14"/>
  <c r="F110" i="5"/>
  <c r="F117" i="5" s="1"/>
  <c r="F49" i="5"/>
  <c r="C4" i="5" s="1"/>
  <c r="C17" i="14" s="1"/>
  <c r="F92" i="5"/>
  <c r="F91" i="5"/>
  <c r="F90" i="5"/>
  <c r="F89" i="5"/>
  <c r="F82" i="5"/>
  <c r="F80" i="5"/>
  <c r="F79" i="5"/>
  <c r="F78" i="5"/>
  <c r="F77" i="5"/>
  <c r="F93" i="5" l="1"/>
  <c r="F84" i="5"/>
  <c r="F86" i="5" s="1"/>
  <c r="F67" i="5"/>
  <c r="F68" i="5"/>
  <c r="F56" i="5"/>
  <c r="F57" i="5"/>
  <c r="F58" i="5"/>
  <c r="F59" i="5"/>
  <c r="C22" i="11"/>
  <c r="C24" i="11" l="1"/>
  <c r="C3" i="11" s="1"/>
  <c r="C7" i="14" s="1"/>
  <c r="F95" i="5"/>
  <c r="C6" i="5" s="1"/>
  <c r="C19" i="14" s="1"/>
  <c r="F66" i="5"/>
  <c r="F55" i="5"/>
  <c r="F61" i="5" l="1"/>
  <c r="F63" i="5" s="1"/>
  <c r="F69" i="5"/>
  <c r="F17" i="15"/>
  <c r="F16" i="15"/>
  <c r="F15" i="15"/>
  <c r="F5" i="15"/>
  <c r="F6" i="15"/>
  <c r="F7" i="15"/>
  <c r="F17" i="7"/>
  <c r="G17" i="7" s="1"/>
  <c r="F16" i="7"/>
  <c r="G16" i="7" s="1"/>
  <c r="F15" i="7"/>
  <c r="G15" i="7" s="1"/>
  <c r="F14" i="7"/>
  <c r="G14" i="7" s="1"/>
  <c r="F13" i="7"/>
  <c r="H13" i="7" s="1"/>
  <c r="F12" i="7"/>
  <c r="G12" i="7" s="1"/>
  <c r="F11" i="7"/>
  <c r="G11" i="7" s="1"/>
  <c r="H14" i="7"/>
  <c r="H29" i="1"/>
  <c r="I29" i="1" s="1"/>
  <c r="H7" i="1"/>
  <c r="J7" i="1" s="1"/>
  <c r="H8" i="1"/>
  <c r="H35" i="1"/>
  <c r="J35" i="1" s="1"/>
  <c r="H34" i="1"/>
  <c r="J34" i="1" s="1"/>
  <c r="H30" i="1"/>
  <c r="I30" i="1" s="1"/>
  <c r="H28" i="1"/>
  <c r="I28" i="1" s="1"/>
  <c r="H27" i="1"/>
  <c r="I27" i="1" s="1"/>
  <c r="H26" i="1"/>
  <c r="J26" i="1" s="1"/>
  <c r="H25" i="1"/>
  <c r="I25" i="1" s="1"/>
  <c r="H14" i="1"/>
  <c r="J14" i="1" s="1"/>
  <c r="H13" i="1"/>
  <c r="I13" i="1" s="1"/>
  <c r="H12" i="1"/>
  <c r="J12" i="1"/>
  <c r="H11" i="1"/>
  <c r="J11" i="1"/>
  <c r="H10" i="1"/>
  <c r="J10" i="1"/>
  <c r="H9" i="1"/>
  <c r="J9" i="1" s="1"/>
  <c r="H45" i="1"/>
  <c r="J45" i="1" s="1"/>
  <c r="H44" i="1"/>
  <c r="I44" i="1" s="1"/>
  <c r="H43" i="1"/>
  <c r="J43" i="1" s="1"/>
  <c r="H42" i="1"/>
  <c r="J42" i="1" s="1"/>
  <c r="H41" i="1"/>
  <c r="H40" i="1"/>
  <c r="H39" i="1"/>
  <c r="J39" i="1" s="1"/>
  <c r="J27" i="1"/>
  <c r="I35" i="1"/>
  <c r="J40" i="1"/>
  <c r="I40" i="1"/>
  <c r="I11" i="1"/>
  <c r="I9" i="1"/>
  <c r="H18" i="1"/>
  <c r="J18" i="1" s="1"/>
  <c r="H55" i="1"/>
  <c r="I55" i="1" s="1"/>
  <c r="H19" i="1"/>
  <c r="I19" i="1" s="1"/>
  <c r="H20" i="1"/>
  <c r="J20" i="1" s="1"/>
  <c r="H21" i="1"/>
  <c r="I21" i="1" s="1"/>
  <c r="H60" i="1"/>
  <c r="I60" i="1"/>
  <c r="H61" i="1"/>
  <c r="J61" i="1" s="1"/>
  <c r="H59" i="1"/>
  <c r="J59" i="1" s="1"/>
  <c r="H50" i="1"/>
  <c r="J50" i="1" s="1"/>
  <c r="H51" i="1"/>
  <c r="J51" i="1" s="1"/>
  <c r="H52" i="1"/>
  <c r="I52" i="1" s="1"/>
  <c r="H53" i="1"/>
  <c r="J53" i="1" s="1"/>
  <c r="H54" i="1"/>
  <c r="I54" i="1" s="1"/>
  <c r="H49" i="1"/>
  <c r="I49" i="1"/>
  <c r="I12" i="1"/>
  <c r="J8" i="1"/>
  <c r="H11" i="7"/>
  <c r="H36" i="1"/>
  <c r="I36" i="1" s="1"/>
  <c r="I18" i="1"/>
  <c r="H16" i="7"/>
  <c r="I53" i="1"/>
  <c r="I10" i="1"/>
  <c r="G13" i="7"/>
  <c r="I45" i="1"/>
  <c r="F18" i="7"/>
  <c r="H18" i="7" s="1"/>
  <c r="H12" i="7"/>
  <c r="G18" i="7"/>
  <c r="I26" i="1"/>
  <c r="I59" i="1"/>
  <c r="J60" i="1"/>
  <c r="I61" i="1"/>
  <c r="J19" i="1"/>
  <c r="J44" i="1"/>
  <c r="I42" i="1"/>
  <c r="I20" i="1"/>
  <c r="I14" i="1"/>
  <c r="J55" i="1"/>
  <c r="I51" i="1"/>
  <c r="I39" i="1"/>
  <c r="I7" i="1"/>
  <c r="J49" i="1"/>
  <c r="J30" i="1" l="1"/>
  <c r="H46" i="1"/>
  <c r="I46" i="1" s="1"/>
  <c r="H62" i="1"/>
  <c r="I62" i="1" s="1"/>
  <c r="J21" i="1"/>
  <c r="H17" i="7"/>
  <c r="J54" i="1"/>
  <c r="H56" i="1"/>
  <c r="J62" i="1"/>
  <c r="H15" i="7"/>
  <c r="H22" i="1"/>
  <c r="I50" i="1"/>
  <c r="J52" i="1"/>
  <c r="H15" i="1"/>
  <c r="J15" i="1"/>
  <c r="I15" i="1"/>
  <c r="H31" i="1"/>
  <c r="J36" i="1"/>
  <c r="J13" i="1"/>
  <c r="J25" i="1"/>
  <c r="J29" i="1"/>
  <c r="I34" i="1"/>
  <c r="I43" i="1"/>
  <c r="J28" i="1"/>
  <c r="J41" i="1"/>
  <c r="I8" i="1"/>
  <c r="I41" i="1"/>
  <c r="F71" i="5"/>
  <c r="C9" i="11"/>
  <c r="C6" i="14" s="1"/>
  <c r="F20" i="15"/>
  <c r="F10" i="15"/>
  <c r="F12" i="15" s="1"/>
  <c r="J46" i="1" l="1"/>
  <c r="F22" i="15"/>
  <c r="C4" i="14" s="1"/>
  <c r="J56" i="1"/>
  <c r="I56" i="1"/>
  <c r="J22" i="1"/>
  <c r="I22" i="1"/>
  <c r="C5" i="5"/>
  <c r="I31" i="1"/>
  <c r="J31" i="1"/>
  <c r="H63" i="1"/>
  <c r="C11" i="5" l="1"/>
  <c r="C15" i="14" s="1"/>
  <c r="C52" i="14" s="1"/>
  <c r="C53" i="14" s="1"/>
  <c r="C18" i="14"/>
  <c r="J63" i="1"/>
  <c r="I63" i="1"/>
</calcChain>
</file>

<file path=xl/sharedStrings.xml><?xml version="1.0" encoding="utf-8"?>
<sst xmlns="http://schemas.openxmlformats.org/spreadsheetml/2006/main" count="692" uniqueCount="385">
  <si>
    <t>Line Item</t>
  </si>
  <si>
    <t xml:space="preserve">Budget Noted (described line item in more detail) </t>
  </si>
  <si>
    <t>Cost/Unit</t>
  </si>
  <si>
    <t>Days/Unit</t>
  </si>
  <si>
    <t>People/Number</t>
  </si>
  <si>
    <t>Total cost</t>
  </si>
  <si>
    <t xml:space="preserve"> </t>
  </si>
  <si>
    <t>Sub Total Demonstration</t>
  </si>
  <si>
    <t>Snacks</t>
  </si>
  <si>
    <t>Banner</t>
  </si>
  <si>
    <t>Decoration</t>
  </si>
  <si>
    <t>Honorarium (UAO/SAAO)</t>
  </si>
  <si>
    <t>Farmers gift (Demo field owner)</t>
  </si>
  <si>
    <t>Sub Total FFD</t>
  </si>
  <si>
    <t>Venue fare</t>
  </si>
  <si>
    <t>Logistic support (pen, note book, papers, etc)</t>
  </si>
  <si>
    <t>Resource Person's Fee</t>
  </si>
  <si>
    <t>Vegetable seed cost</t>
  </si>
  <si>
    <t>Signboard</t>
  </si>
  <si>
    <t xml:space="preserve">Sub Total MSVs Training </t>
  </si>
  <si>
    <t xml:space="preserve">Lunch  </t>
  </si>
  <si>
    <t xml:space="preserve">Sub Total Farmers Meeting </t>
  </si>
  <si>
    <t>Promotional Materials</t>
  </si>
  <si>
    <t>Leaflets</t>
  </si>
  <si>
    <t>Poster</t>
  </si>
  <si>
    <t>Festoon</t>
  </si>
  <si>
    <t>Participants Transport Honourarium</t>
  </si>
  <si>
    <t>Grand Total</t>
  </si>
  <si>
    <t xml:space="preserve">Sub Total of LBP  Training </t>
  </si>
  <si>
    <t>Company/     Investment (30%)</t>
  </si>
  <si>
    <t xml:space="preserve">AFE Cost Share (70%)       </t>
  </si>
  <si>
    <t xml:space="preserve">Demonstration </t>
  </si>
  <si>
    <t xml:space="preserve">ChAIR Training </t>
  </si>
  <si>
    <t>.</t>
  </si>
  <si>
    <t>Training Manual Development</t>
  </si>
  <si>
    <t>Venue fare/decoration</t>
  </si>
  <si>
    <t xml:space="preserve"> Local Business Partners' (LBPs) Training  (a day long training)</t>
  </si>
  <si>
    <t xml:space="preserve">20 participants will be given honourium </t>
  </si>
  <si>
    <t>Logistic support (pen, note book, papers, training material etc)</t>
  </si>
  <si>
    <r>
      <t xml:space="preserve">Supervision fee </t>
    </r>
    <r>
      <rPr>
        <i/>
        <sz val="11"/>
        <color indexed="8"/>
        <rFont val="Calibri"/>
        <family val="2"/>
      </rPr>
      <t xml:space="preserve">(Engaging Local Business Partners) </t>
    </r>
  </si>
  <si>
    <t xml:space="preserve"> Farmers' Field day on Demonstration  (8 FFD)</t>
  </si>
  <si>
    <r>
      <t xml:space="preserve">Maintainance and other inputs , intercultural operations </t>
    </r>
    <r>
      <rPr>
        <i/>
        <sz val="11"/>
        <color indexed="8"/>
        <rFont val="Calibri"/>
        <family val="2"/>
      </rPr>
      <t xml:space="preserve">(Engaging Local Business Partners) </t>
    </r>
  </si>
  <si>
    <t>There will be on ana avegrage 5 demo per char</t>
  </si>
  <si>
    <t xml:space="preserve">Other inputs include fertilizer, bio pest management cost </t>
  </si>
  <si>
    <t>1 banner per char</t>
  </si>
  <si>
    <t xml:space="preserve"> Farmers Meeting (No of Farmers Meeting is 15)</t>
  </si>
  <si>
    <t xml:space="preserve">Resource person fee </t>
  </si>
  <si>
    <t xml:space="preserve">snack 2 times </t>
  </si>
  <si>
    <t>On an average there will be 5 ChAIR per char i.e. 15 Chair for 3 chars.  5 are others participants</t>
  </si>
  <si>
    <t xml:space="preserve">Venue fare plus decoration and sound system </t>
  </si>
  <si>
    <t>15 ChAIR will be given  honouriam</t>
  </si>
  <si>
    <t>MSVs   Training  (Depending on the availability of MSVs)</t>
  </si>
  <si>
    <t xml:space="preserve">Farmers meeting will be conducted at the stage of intercultural operation </t>
  </si>
  <si>
    <t>Note: If number of LBP and ChAIR is less than 30 , then LBP and ChAIR will be conducted jointly</t>
  </si>
  <si>
    <t xml:space="preserve">Our preferred venue is Upozila Agricultureal Office (UAO). If not available, we will go for next best available and suitable venue </t>
  </si>
  <si>
    <t xml:space="preserve">       </t>
  </si>
  <si>
    <t xml:space="preserve">         </t>
  </si>
  <si>
    <t>There would be 8 FFD and in each FFD there would be 60 participants</t>
  </si>
  <si>
    <t>In each char there would be 1 banner. As the number of char is three, the required number of banner is three. Per Banner cost is Tk. 500</t>
  </si>
  <si>
    <t>The farmer's whose field is being selected for field day , will be given gift</t>
  </si>
  <si>
    <t>A training module will be developed for LBP training, ChAIR training and MSV training.</t>
  </si>
  <si>
    <t>Action For Enterprise</t>
  </si>
  <si>
    <t>Program/Activity wise breakdwon of expenses</t>
  </si>
  <si>
    <t>Name of Project:</t>
  </si>
  <si>
    <t>Vegetable seed value chain</t>
  </si>
  <si>
    <t>Name of Activities:</t>
  </si>
  <si>
    <t xml:space="preserve">Name of company: </t>
  </si>
  <si>
    <t>Categoy of participants:</t>
  </si>
  <si>
    <t>Duration</t>
  </si>
  <si>
    <t xml:space="preserve">Venue: </t>
  </si>
  <si>
    <t>Ispahani Agro Limied</t>
  </si>
  <si>
    <t>Local Business Partner</t>
  </si>
  <si>
    <t>One day</t>
  </si>
  <si>
    <t>Belkuchi, Sirajgonj Upozila Agriculture Office (UAO)</t>
  </si>
  <si>
    <t>CHAIR training</t>
  </si>
  <si>
    <t xml:space="preserve">IAL will work on three chars.  Numbe of LBP per char would range from 5 to 10  indicating that  for three chars There will be 15 to 30 LBPs. participants  while  number of LBP is 20 and 5 are other relevant participants like AFE and IAL personnel. Snacks will be provided for two times (morning and afternoon) </t>
  </si>
  <si>
    <t xml:space="preserve">Budget for developing the rural distribution networks of                                                                                                                          vegetable seeds in Char areas </t>
  </si>
  <si>
    <t>Total Cost</t>
  </si>
  <si>
    <t>No</t>
  </si>
  <si>
    <t>Breakdown (Budget Notes)</t>
  </si>
  <si>
    <t>Line Item and Description</t>
  </si>
  <si>
    <t>Cost/Unit (BDT)</t>
  </si>
  <si>
    <t>Unit 
(describe)</t>
  </si>
  <si>
    <t>No. Units</t>
  </si>
  <si>
    <t>kg.</t>
  </si>
  <si>
    <t>Input Supply</t>
  </si>
  <si>
    <t>Training and Technical Support</t>
  </si>
  <si>
    <t>Collection and Logistics</t>
  </si>
  <si>
    <t>Staffing</t>
  </si>
  <si>
    <t>Weighing Scales</t>
  </si>
  <si>
    <t>Moisture Meters</t>
  </si>
  <si>
    <t>Fertilzer</t>
  </si>
  <si>
    <t>Crop Protection</t>
  </si>
  <si>
    <t>Handouts- Training Material</t>
  </si>
  <si>
    <t>Fertilizer</t>
  </si>
  <si>
    <t>Demonstration Plots</t>
  </si>
  <si>
    <t>Staff Transportation Costs (fuel, maintenance, etc.)</t>
  </si>
  <si>
    <t>Rent</t>
  </si>
  <si>
    <t>Utilities</t>
  </si>
  <si>
    <t>Comunication costs</t>
  </si>
  <si>
    <t>participant</t>
  </si>
  <si>
    <t>venue</t>
  </si>
  <si>
    <t>Travel</t>
  </si>
  <si>
    <t>Targeted procurement volume (kg)</t>
  </si>
  <si>
    <t>Production per hectare</t>
  </si>
  <si>
    <t>Cost of seed per KG</t>
  </si>
  <si>
    <t>A</t>
  </si>
  <si>
    <t>E</t>
  </si>
  <si>
    <t>B</t>
  </si>
  <si>
    <t>C</t>
  </si>
  <si>
    <t>D</t>
  </si>
  <si>
    <t>F</t>
  </si>
  <si>
    <t>Total Variable Costs</t>
  </si>
  <si>
    <t>Sub Total Variable Costs</t>
  </si>
  <si>
    <t>Total Fixed Costs</t>
  </si>
  <si>
    <t>Variable Costs</t>
  </si>
  <si>
    <t>Fixed Costs</t>
  </si>
  <si>
    <t>food and snacks</t>
  </si>
  <si>
    <t>event materials</t>
  </si>
  <si>
    <t>venue rental</t>
  </si>
  <si>
    <t>Total Number of Meetings</t>
  </si>
  <si>
    <t>see assumptions for fertilzer below</t>
  </si>
  <si>
    <t>see assumptions for crop protection below</t>
  </si>
  <si>
    <t>Amount</t>
  </si>
  <si>
    <t>Unit</t>
  </si>
  <si>
    <t>BDT</t>
  </si>
  <si>
    <t>Note Book, Pen, Folder</t>
  </si>
  <si>
    <t>Sub Total Variable Costs per Event</t>
  </si>
  <si>
    <t>Food and snacks</t>
  </si>
  <si>
    <t>banner for all trainings</t>
  </si>
  <si>
    <t>Venue rental (incl. chairs, etc.)</t>
  </si>
  <si>
    <t>Transportation costs to farmers</t>
  </si>
  <si>
    <t>Seed</t>
  </si>
  <si>
    <t xml:space="preserve">Total transportation costs </t>
  </si>
  <si>
    <t>Per unit trans. Cost</t>
  </si>
  <si>
    <t>Input</t>
  </si>
  <si>
    <t>No of units</t>
  </si>
  <si>
    <t>*additional subtables can be prepared as needed</t>
  </si>
  <si>
    <t>Additiional information</t>
  </si>
  <si>
    <t>Other</t>
  </si>
  <si>
    <t>Estimated no. of farmers in procurement</t>
  </si>
  <si>
    <t>farmers</t>
  </si>
  <si>
    <t>2.1  Background Assumptions for Seed</t>
  </si>
  <si>
    <t>2.2. Background Assumptions for Fertilzer</t>
  </si>
  <si>
    <t>2.3  Background Assumptions for Crop Protection*</t>
  </si>
  <si>
    <t>G</t>
  </si>
  <si>
    <t>H</t>
  </si>
  <si>
    <t>I</t>
  </si>
  <si>
    <t>J</t>
  </si>
  <si>
    <t>K</t>
  </si>
  <si>
    <t>L</t>
  </si>
  <si>
    <t>M</t>
  </si>
  <si>
    <t>N</t>
  </si>
  <si>
    <t>O</t>
  </si>
  <si>
    <t>P</t>
  </si>
  <si>
    <t>bags</t>
  </si>
  <si>
    <t>Cost of fertiizer per bag</t>
  </si>
  <si>
    <t>Total Seed requirement (B x E)</t>
  </si>
  <si>
    <t>Total Cost of Seed (F x G)</t>
  </si>
  <si>
    <t>Total Fertilizer requirement (B x I)</t>
  </si>
  <si>
    <t>Cost of crop protection per kg. (or other unit)</t>
  </si>
  <si>
    <t>Crop protection requirement (B x M)</t>
  </si>
  <si>
    <t>Total (BDT)</t>
  </si>
  <si>
    <t>KEY ASSUMPTIONS</t>
  </si>
  <si>
    <t>to be determined</t>
  </si>
  <si>
    <t>2.4. Other (irrigation, land preparation, harvesting, etc)</t>
  </si>
  <si>
    <t>see assumptions for other inputs below</t>
  </si>
  <si>
    <t>see assumptions for input transportation below</t>
  </si>
  <si>
    <t>Key Background Assumptions</t>
  </si>
  <si>
    <t>Description</t>
  </si>
  <si>
    <t>Total Cost (BDT)</t>
  </si>
  <si>
    <t>Transportation (non-resident participants)</t>
  </si>
  <si>
    <t>Transportation (for non-resident participants)</t>
  </si>
  <si>
    <t xml:space="preserve">includies venue and all faclitlies </t>
  </si>
  <si>
    <t>Training Materials Development</t>
  </si>
  <si>
    <t>see assumptions for training materials development below</t>
  </si>
  <si>
    <t>Consultants (technical resource people)</t>
  </si>
  <si>
    <t xml:space="preserve">Venue rental </t>
  </si>
  <si>
    <t>Travel for participants</t>
  </si>
  <si>
    <t>Lodging for participants</t>
  </si>
  <si>
    <t>see assumptions for Farmer-level training below</t>
  </si>
  <si>
    <t>see assumptions for training of Training Team below</t>
  </si>
  <si>
    <t>Handouts- Training Materials</t>
  </si>
  <si>
    <t>no. of non-resident participants</t>
  </si>
  <si>
    <t>Total Number of Farmer-level Trainings / Coaching Sessions</t>
  </si>
  <si>
    <t>see assumptions for demonstration plots below</t>
  </si>
  <si>
    <t>paid labor for demo plot</t>
  </si>
  <si>
    <t>Total Farmer-level Training (variable + fixed costs)</t>
  </si>
  <si>
    <t>Total Orientation/Intro Meetings (variable + fixed costs)</t>
  </si>
  <si>
    <t>Total Training Materials Development Costs</t>
  </si>
  <si>
    <t>Total Number of Demo Plots</t>
  </si>
  <si>
    <t>Total Demo Plots (variable + fixed costs)</t>
  </si>
  <si>
    <t>No.</t>
  </si>
  <si>
    <t>Purchase of Crops</t>
  </si>
  <si>
    <t>Planting and Monitoring Activities</t>
  </si>
  <si>
    <t>Procurement Activities</t>
  </si>
  <si>
    <t>Total Staffing Costs</t>
  </si>
  <si>
    <t>Total Staffing for Preseason Preparations</t>
  </si>
  <si>
    <t>Total Staffing for Planting and Monitoring</t>
  </si>
  <si>
    <t>Total Staffing for Procurement</t>
  </si>
  <si>
    <t>Total Training and Technical Support</t>
  </si>
  <si>
    <t>Other Activities [TBD]</t>
  </si>
  <si>
    <t>Total Number of Field Offices</t>
  </si>
  <si>
    <t>Publication/printing of materials</t>
  </si>
  <si>
    <t>Refreshments</t>
  </si>
  <si>
    <t>months for field office rental costs</t>
  </si>
  <si>
    <t>months for field office utilities costs</t>
  </si>
  <si>
    <t>months for field office communication costs</t>
  </si>
  <si>
    <t>bighas</t>
  </si>
  <si>
    <t>kg/bigha</t>
  </si>
  <si>
    <t>bags/bigha</t>
  </si>
  <si>
    <t>hectares</t>
  </si>
  <si>
    <t>Estimated production area size (ha.)</t>
  </si>
  <si>
    <t>Amount of seed needed per production area (kg./ha)</t>
  </si>
  <si>
    <t>50 kg. bags</t>
  </si>
  <si>
    <t>Amount of fertilizer needed per production area (ha.)</t>
  </si>
  <si>
    <t>Amount of crop protection needed per production area (ha.)</t>
  </si>
  <si>
    <t>Total Cost of fertilizer (J x K)</t>
  </si>
  <si>
    <t>Total Cost of crop protection (N x O)</t>
  </si>
  <si>
    <t>Revenue from Sale of Seeds (if applicable)</t>
  </si>
  <si>
    <t>sales price/kg.</t>
  </si>
  <si>
    <t>Net Cost of Seeds</t>
  </si>
  <si>
    <t>sales price/bag</t>
  </si>
  <si>
    <t>Revenue from Sale of fertilzer (if applicable)</t>
  </si>
  <si>
    <t>Net Cost of Fertilizer</t>
  </si>
  <si>
    <t>Net Cost of Crop Protection</t>
  </si>
  <si>
    <t>Revenue from Sale of Crop Protection  (if applicable)</t>
  </si>
  <si>
    <t>Trial Plots</t>
  </si>
  <si>
    <t>see assumptions for trial plots below</t>
  </si>
  <si>
    <t>Total Number of trial Plots</t>
  </si>
  <si>
    <t>paid labor for trial plot</t>
  </si>
  <si>
    <t>TOT for Training Teams</t>
  </si>
  <si>
    <t>Total Number of TOTs for Trainging Teams</t>
  </si>
  <si>
    <t>Total TOTs for Training Teams (variable + fixed costs)</t>
  </si>
  <si>
    <t xml:space="preserve"> technical trainer day</t>
  </si>
  <si>
    <t>Lodging (if applicable)</t>
  </si>
  <si>
    <t>no. of nights for training</t>
  </si>
  <si>
    <t>Trainers</t>
  </si>
  <si>
    <t>Travel of Trainers (food and lodging)</t>
  </si>
  <si>
    <t>Field Days</t>
  </si>
  <si>
    <t xml:space="preserve">Demonstration Plots </t>
  </si>
  <si>
    <t>Total Number of Field Days</t>
  </si>
  <si>
    <t>Total Field Days (variable + fixed costs)</t>
  </si>
  <si>
    <t>see assumptions for field days below</t>
  </si>
  <si>
    <t>Total Trial Plots (variable + fixed costs)</t>
  </si>
  <si>
    <t xml:space="preserve"> Total Costs for Collection and Logistics</t>
  </si>
  <si>
    <t>Storage costs</t>
  </si>
  <si>
    <t>Local Storage costs</t>
  </si>
  <si>
    <t>no. of weighing scales</t>
  </si>
  <si>
    <t>no. of moisture meters</t>
  </si>
  <si>
    <t>costs for construction (incl labor) or rental</t>
  </si>
  <si>
    <t>independent consultants</t>
  </si>
  <si>
    <t>months/days worked</t>
  </si>
  <si>
    <t>Lodging and meals incl. in other sheets</t>
  </si>
  <si>
    <t>Staff Lodging and Meal Costs</t>
  </si>
  <si>
    <t>Printing &amp; Stationaries</t>
  </si>
  <si>
    <t>Line Item and Description *</t>
  </si>
  <si>
    <t>* these can be broken down into sub-tables as needed</t>
  </si>
  <si>
    <t>Computer, printer, etc.</t>
  </si>
  <si>
    <t>Farmer Registration and Procurement Book, etc.</t>
  </si>
  <si>
    <t>Financing costs for procurement (interest expense)</t>
  </si>
  <si>
    <t xml:space="preserve">Gunny Bags </t>
  </si>
  <si>
    <t>no. of bags</t>
  </si>
  <si>
    <t>sewing machines, night guards, etc.</t>
  </si>
  <si>
    <t>Total</t>
  </si>
  <si>
    <t>Contract Farmers</t>
  </si>
  <si>
    <t>Contract Information Book</t>
  </si>
  <si>
    <t>Manual</t>
  </si>
  <si>
    <t>Contract Farmers Card</t>
  </si>
  <si>
    <t xml:space="preserve">Compiled Block-Wise Report </t>
  </si>
  <si>
    <t>Progress Report</t>
  </si>
  <si>
    <t>Spreadsheet</t>
  </si>
  <si>
    <t>Credit</t>
  </si>
  <si>
    <t>Master Roll</t>
  </si>
  <si>
    <t>Cash Credit Register</t>
  </si>
  <si>
    <t>Seed Distribution Register</t>
  </si>
  <si>
    <t>Procurement</t>
  </si>
  <si>
    <t>Procurement Register</t>
  </si>
  <si>
    <t>Procurement Receipt</t>
  </si>
  <si>
    <t>Collection Center Based Stock Register</t>
  </si>
  <si>
    <t>Labor Register</t>
  </si>
  <si>
    <t>Labor Master Roll</t>
  </si>
  <si>
    <t>Shipment Register</t>
  </si>
  <si>
    <t>Chalan</t>
  </si>
  <si>
    <t>Fund Requistion Book</t>
  </si>
  <si>
    <t>Loan Reimbursement Receipt</t>
  </si>
  <si>
    <t>Cash Payment Voucher</t>
  </si>
  <si>
    <t>Contract Farming Report</t>
  </si>
  <si>
    <t>Demonstration Plot Information Form</t>
  </si>
  <si>
    <t>Demonstration Plot Progress Report</t>
  </si>
  <si>
    <t>Yield Trial Plots</t>
  </si>
  <si>
    <t>Yield Trial Plot Information Form</t>
  </si>
  <si>
    <t>Yield Trial Plot Progress Report</t>
  </si>
  <si>
    <t>Stock Register for Contract Farming</t>
  </si>
  <si>
    <t>Units</t>
  </si>
  <si>
    <t>See illustrative MIS Forms sheet</t>
  </si>
  <si>
    <t>Total Cost for MIS Forms</t>
  </si>
  <si>
    <t>Furniture (depreciated)</t>
  </si>
  <si>
    <t>Office Equipments (depreciated)</t>
  </si>
  <si>
    <t>Motorcycles (depreciated)</t>
  </si>
  <si>
    <t>* Costs can be projected for future years which may show lower costs per kg. based on increased efficiencies.</t>
  </si>
  <si>
    <t>Seed Production Costs</t>
  </si>
  <si>
    <t>Targeted seed production volume (kg)</t>
  </si>
  <si>
    <t>Estimated seed production area size (ha.)</t>
  </si>
  <si>
    <t>Seed Production per hectare</t>
  </si>
  <si>
    <t>Labor required</t>
  </si>
  <si>
    <t xml:space="preserve">Seed </t>
  </si>
  <si>
    <t>Land rental</t>
  </si>
  <si>
    <t>Machinery Costs (power tiller, harvester, etc.)</t>
  </si>
  <si>
    <t>Irrigation</t>
  </si>
  <si>
    <t>Other (bags, tools, etc.)</t>
  </si>
  <si>
    <t>Total Seed Production Costs</t>
  </si>
  <si>
    <t>Seed Production Costs (if applicable)</t>
  </si>
  <si>
    <t xml:space="preserve">Seeds </t>
  </si>
  <si>
    <t>see assumptions for seed below (if producing seed see separate sheet)</t>
  </si>
  <si>
    <t>Total Field Operations Costs</t>
  </si>
  <si>
    <t>Field Operations Costs</t>
  </si>
  <si>
    <t>Sub Total Field Operation Costs</t>
  </si>
  <si>
    <t>S. No.</t>
  </si>
  <si>
    <t>Total Input Supply Costs</t>
  </si>
  <si>
    <t>Total Estimated production area size (ha.)</t>
  </si>
  <si>
    <t>Total Estimated production area size (bighas)</t>
  </si>
  <si>
    <t>Total Estimated number of farmers</t>
  </si>
  <si>
    <t>bottle</t>
  </si>
  <si>
    <t>bags (50 kg)</t>
  </si>
  <si>
    <t>kg./ha.</t>
  </si>
  <si>
    <t>See Details</t>
  </si>
  <si>
    <t>See 
Details</t>
  </si>
  <si>
    <t>Total Projected Cost per Kg. of procured product (BDT) *</t>
  </si>
  <si>
    <t>Total Projected Cost (BDT)</t>
  </si>
  <si>
    <t>Orientation/Introducton meetings with farmers and potential LACs</t>
  </si>
  <si>
    <t>Total Number of LAC-level Trainings and meetings</t>
  </si>
  <si>
    <t>Total LAC-level training and meetings (variable + fixed costs)</t>
  </si>
  <si>
    <t>meeting cost for farmers at potential LAC area</t>
  </si>
  <si>
    <t>kg. (in bags)</t>
  </si>
  <si>
    <t>to include both consultant and Company staff</t>
  </si>
  <si>
    <t>Part-time (Company staff)</t>
  </si>
  <si>
    <t>kg. (in bags) puchased by Company</t>
  </si>
  <si>
    <t>see assumptions for Company staff labor: preseaon preparations</t>
  </si>
  <si>
    <t>see assumptions for Company staff labor: planting and monitoring</t>
  </si>
  <si>
    <t>see assumptions for Company staff labor: procurment</t>
  </si>
  <si>
    <t>see assumptions for Company staff labor: other (to be determined)</t>
  </si>
  <si>
    <t>Company Staff Person</t>
  </si>
  <si>
    <t>Company Procurement Coordinator</t>
  </si>
  <si>
    <t>Company Technical Specialists</t>
  </si>
  <si>
    <t>Company Agronomist</t>
  </si>
  <si>
    <t xml:space="preserve">Crop Protection </t>
  </si>
  <si>
    <t xml:space="preserve">Irrigation </t>
  </si>
  <si>
    <t xml:space="preserve">Banner/Sign board </t>
  </si>
  <si>
    <t xml:space="preserve">Labor required </t>
  </si>
  <si>
    <t xml:space="preserve">Transportation cost for farmers </t>
  </si>
  <si>
    <t xml:space="preserve">Refreshments </t>
  </si>
  <si>
    <t xml:space="preserve">Pavillion Construction &amp; Rental </t>
  </si>
  <si>
    <t xml:space="preserve">Fertilizer </t>
  </si>
  <si>
    <t xml:space="preserve">Sign board </t>
  </si>
  <si>
    <t xml:space="preserve">Microphone &amp; PA System </t>
  </si>
  <si>
    <t>Pre-season Preparation Activities</t>
  </si>
  <si>
    <r>
      <rPr>
        <b/>
        <u/>
        <sz val="10"/>
        <color rgb="FF404040"/>
        <rFont val="Arial"/>
        <family val="2"/>
      </rPr>
      <t>Activity Description</t>
    </r>
    <r>
      <rPr>
        <sz val="10"/>
        <color rgb="FF404040"/>
        <rFont val="Arial"/>
        <family val="2"/>
      </rPr>
      <t xml:space="preserve">: Company to sell/provide </t>
    </r>
    <r>
      <rPr>
        <i/>
        <sz val="10"/>
        <color rgb="FF404040"/>
        <rFont val="Arial"/>
        <family val="2"/>
      </rPr>
      <t>[type of input]</t>
    </r>
    <r>
      <rPr>
        <sz val="10"/>
        <color rgb="FF404040"/>
        <rFont val="Arial"/>
        <family val="2"/>
      </rPr>
      <t xml:space="preserve"> to registered farmers (initially Company will sell the inputs but later may provide on credit). </t>
    </r>
  </si>
  <si>
    <r>
      <rPr>
        <b/>
        <u/>
        <sz val="10"/>
        <color rgb="FF404040"/>
        <rFont val="Arial"/>
        <family val="2"/>
      </rPr>
      <t>Activity Description</t>
    </r>
    <r>
      <rPr>
        <sz val="10"/>
        <color rgb="FF404040"/>
        <rFont val="Arial"/>
        <family val="2"/>
      </rPr>
      <t>: Company will produce seed that will then be sold/provided on credit to farmers participating in their procurement model.</t>
    </r>
  </si>
  <si>
    <t xml:space="preserve">no. of farmers </t>
  </si>
  <si>
    <t>no. of farmers</t>
  </si>
  <si>
    <t>non-resident.farmers</t>
  </si>
  <si>
    <t>technical trainers</t>
  </si>
  <si>
    <t>Farmer-level training sessions</t>
  </si>
  <si>
    <r>
      <rPr>
        <b/>
        <u/>
        <sz val="10"/>
        <color rgb="FF404040"/>
        <rFont val="Arial"/>
        <family val="2"/>
      </rPr>
      <t>Activity Description:</t>
    </r>
    <r>
      <rPr>
        <sz val="10"/>
        <color rgb="FF404040"/>
        <rFont val="Arial"/>
        <family val="2"/>
      </rPr>
      <t xml:space="preserve"> Company will sort, grade, and purchase farmers production during harvest (LACs will organize collection points). Company will pay premium of BDT 50-100 per maund above current market price, based on grades set by Company. Company will then arrange or reimburse tranportation to the warehouse.</t>
    </r>
  </si>
  <si>
    <r>
      <rPr>
        <b/>
        <u/>
        <sz val="10"/>
        <color rgb="FF333333"/>
        <rFont val="Arial"/>
        <family val="2"/>
      </rPr>
      <t>Activity Description</t>
    </r>
    <r>
      <rPr>
        <sz val="10"/>
        <color indexed="63"/>
        <rFont val="Arial"/>
        <family val="2"/>
      </rPr>
      <t xml:space="preserve">: Company staff will include technical advisors and field staff </t>
    </r>
  </si>
  <si>
    <r>
      <rPr>
        <b/>
        <u/>
        <sz val="10"/>
        <color rgb="FF333333"/>
        <rFont val="Arial"/>
        <family val="2"/>
      </rPr>
      <t>Activity Description</t>
    </r>
    <r>
      <rPr>
        <sz val="10"/>
        <color indexed="63"/>
        <rFont val="Arial"/>
        <family val="2"/>
      </rPr>
      <t>: Field office expenses (if applicable) for Company staff involved in procurement. Forms and other record-keeping documents for the administration and management of the procurement system are included here (see separate tab for specific forms).</t>
    </r>
  </si>
  <si>
    <r>
      <rPr>
        <b/>
        <u/>
        <sz val="10"/>
        <color rgb="FF333333"/>
        <rFont val="Arial"/>
        <family val="2"/>
      </rPr>
      <t>Activity Description</t>
    </r>
    <r>
      <rPr>
        <sz val="10"/>
        <color indexed="63"/>
        <rFont val="Arial"/>
        <family val="2"/>
      </rPr>
      <t>: Forms and other record-keeping documents for the administration and management of the procurement system (management information system/ MIS)</t>
    </r>
  </si>
  <si>
    <r>
      <t>Summary of Procurement Costs for</t>
    </r>
    <r>
      <rPr>
        <sz val="10"/>
        <color theme="1"/>
        <rFont val="Arial"/>
        <family val="2"/>
      </rPr>
      <t xml:space="preserve"> </t>
    </r>
    <r>
      <rPr>
        <i/>
        <sz val="10"/>
        <color theme="1"/>
        <rFont val="Arial"/>
        <family val="2"/>
      </rPr>
      <t>[name of Firm]</t>
    </r>
    <r>
      <rPr>
        <b/>
        <sz val="10"/>
        <color theme="1"/>
        <rFont val="Arial"/>
        <family val="2"/>
      </rPr>
      <t>: Procurement of</t>
    </r>
    <r>
      <rPr>
        <sz val="10"/>
        <color theme="1"/>
        <rFont val="Arial"/>
        <family val="2"/>
      </rPr>
      <t xml:space="preserve"> </t>
    </r>
    <r>
      <rPr>
        <i/>
        <sz val="10"/>
        <color theme="1"/>
        <rFont val="Arial"/>
        <family val="2"/>
      </rPr>
      <t xml:space="preserve">[name of crop]: </t>
    </r>
    <r>
      <rPr>
        <sz val="10"/>
        <color theme="1"/>
        <rFont val="Arial"/>
        <family val="2"/>
      </rPr>
      <t>Season</t>
    </r>
    <r>
      <rPr>
        <i/>
        <sz val="10"/>
        <color theme="1"/>
        <rFont val="Arial"/>
        <family val="2"/>
      </rPr>
      <t xml:space="preserve"> [    ]</t>
    </r>
  </si>
  <si>
    <t>technical trainer day</t>
  </si>
  <si>
    <t>no. of bags transported from collection points to Company warehouse, including related handling</t>
  </si>
  <si>
    <t>Transportation costs from collection points to Company warehouse</t>
  </si>
  <si>
    <t>Other (irrigation, land preparation, harvest, etc.)</t>
  </si>
  <si>
    <t>2.5. Input Transportation costs to farmer distribution point</t>
  </si>
  <si>
    <t>2a.</t>
  </si>
  <si>
    <t>Local Intermediary and Farmer Selection</t>
  </si>
  <si>
    <t>2a</t>
  </si>
  <si>
    <t>Commission for local intermediaries</t>
  </si>
  <si>
    <t xml:space="preserve">Local intermediary collection point (PH) construction or rental </t>
  </si>
  <si>
    <r>
      <rPr>
        <b/>
        <u/>
        <sz val="10"/>
        <color rgb="FF333333"/>
        <rFont val="Arial"/>
        <family val="2"/>
      </rPr>
      <t>Activity Description</t>
    </r>
    <r>
      <rPr>
        <sz val="10"/>
        <color indexed="63"/>
        <rFont val="Arial"/>
        <family val="2"/>
      </rPr>
      <t xml:space="preserve">: Company will identify and select 20 intermediaries (i.e., Local Agent Coordinators) to serve as company liason with farmers and assist with distribution/sale of seed and purchase of sesame from 800 farmers in their area.  Intermediaires will identify and register interested farmers via orientation/introduction sessions in target areas (approx. 25 farmers per Intermediary)  </t>
    </r>
  </si>
  <si>
    <r>
      <rPr>
        <b/>
        <u/>
        <sz val="10"/>
        <color rgb="FF333333"/>
        <rFont val="Arial"/>
        <family val="2"/>
      </rPr>
      <t>Activity Description:</t>
    </r>
    <r>
      <rPr>
        <sz val="10"/>
        <color indexed="63"/>
        <rFont val="Arial"/>
        <family val="2"/>
      </rPr>
      <t xml:space="preserve"> Company will conduct variety of training, demonstration, technical assistance and trial activities. Training and meetings will be prepared and conducted for local intermediaries or Local Agent Coordinators (LACs) and farmers  (before planting, mid-season, and before harvesting). Demo plot and field days will be organized as well as trial plots to test new varieties.</t>
    </r>
  </si>
  <si>
    <t>see assumptions for local intermediary-level training  below</t>
  </si>
  <si>
    <t>Local intermediary-level training and meetings</t>
  </si>
  <si>
    <t>no. of intermediaries in training</t>
  </si>
  <si>
    <t>monthly field office meeting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</si>
</sst>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36" x14ac:knownFonts="1">
    <font>
      <sz val="11"/>
      <color theme="1"/>
      <name val="Calibri"/>
      <family val="2"/>
      <scheme val="minor"/>
    </font>
    <font>
      <b/>
      <sz val="14"/>
      <color indexed="8"/>
      <name val="Calibri"/>
      <family val="2"/>
    </font>
    <font>
      <b/>
      <sz val="11"/>
      <color indexed="8"/>
      <name val="Calibri"/>
      <family val="2"/>
    </font>
    <font>
      <sz val="11"/>
      <color indexed="8"/>
      <name val="Calibri"/>
      <family val="2"/>
    </font>
    <font>
      <i/>
      <sz val="11"/>
      <color indexed="8"/>
      <name val="Calibri"/>
      <family val="2"/>
    </font>
    <font>
      <b/>
      <sz val="11"/>
      <name val="Calibri"/>
      <family val="2"/>
    </font>
    <font>
      <b/>
      <sz val="16"/>
      <name val="Arial"/>
      <family val="2"/>
    </font>
    <font>
      <b/>
      <sz val="10"/>
      <name val="Arial"/>
      <family val="2"/>
    </font>
    <font>
      <b/>
      <u/>
      <sz val="12"/>
      <name val="Arial"/>
      <family val="2"/>
    </font>
    <font>
      <sz val="10"/>
      <name val="Arial"/>
      <family val="2"/>
    </font>
    <font>
      <sz val="10"/>
      <color indexed="8"/>
      <name val="Arial"/>
      <family val="2"/>
    </font>
    <font>
      <b/>
      <sz val="10"/>
      <color indexed="8"/>
      <name val="Arial"/>
      <family val="2"/>
    </font>
    <font>
      <sz val="11"/>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theme="1"/>
      <name val="Calibri"/>
      <family val="2"/>
      <scheme val="minor"/>
    </font>
    <font>
      <sz val="10"/>
      <color theme="1"/>
      <name val="Arial"/>
      <family val="2"/>
    </font>
    <font>
      <sz val="10"/>
      <color rgb="FF000000"/>
      <name val="Arial"/>
      <family val="2"/>
    </font>
    <font>
      <b/>
      <sz val="10"/>
      <color theme="1"/>
      <name val="Arial"/>
      <family val="2"/>
    </font>
    <font>
      <sz val="11"/>
      <color theme="1"/>
      <name val="Arial"/>
      <family val="2"/>
    </font>
    <font>
      <b/>
      <sz val="10"/>
      <color rgb="FF000000"/>
      <name val="Arial"/>
      <family val="2"/>
    </font>
    <font>
      <b/>
      <i/>
      <sz val="10"/>
      <color theme="1"/>
      <name val="Arial"/>
      <family val="2"/>
    </font>
    <font>
      <u/>
      <sz val="10"/>
      <color theme="1"/>
      <name val="Arial"/>
      <family val="2"/>
    </font>
    <font>
      <sz val="10"/>
      <color indexed="63"/>
      <name val="Arial"/>
      <family val="2"/>
    </font>
    <font>
      <sz val="10"/>
      <color rgb="FF404040"/>
      <name val="Arial"/>
      <family val="2"/>
    </font>
    <font>
      <b/>
      <u/>
      <sz val="10"/>
      <color theme="1"/>
      <name val="Arial"/>
      <family val="2"/>
    </font>
    <font>
      <i/>
      <sz val="10"/>
      <color theme="1"/>
      <name val="Arial"/>
      <family val="2"/>
    </font>
    <font>
      <i/>
      <sz val="10"/>
      <color rgb="FF000000"/>
      <name val="Arial"/>
      <family val="2"/>
    </font>
    <font>
      <b/>
      <i/>
      <u/>
      <sz val="10"/>
      <color theme="1"/>
      <name val="Arial"/>
      <family val="2"/>
    </font>
    <font>
      <b/>
      <u/>
      <sz val="10"/>
      <color rgb="FF333333"/>
      <name val="Arial"/>
      <family val="2"/>
    </font>
    <font>
      <b/>
      <u/>
      <sz val="10"/>
      <color rgb="FF404040"/>
      <name val="Arial"/>
      <family val="2"/>
    </font>
    <font>
      <i/>
      <sz val="10"/>
      <color rgb="FF404040"/>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4">
    <xf numFmtId="0" fontId="0" fillId="0" borderId="0"/>
    <xf numFmtId="43" fontId="12" fillId="0" borderId="0" applyFont="0" applyFill="0" applyBorder="0" applyAlignment="0" applyProtection="0"/>
    <xf numFmtId="43" fontId="9" fillId="0" borderId="0" applyFont="0" applyFill="0" applyBorder="0" applyAlignment="0" applyProtection="0"/>
    <xf numFmtId="0" fontId="9" fillId="0" borderId="0"/>
  </cellStyleXfs>
  <cellXfs count="279">
    <xf numFmtId="0" fontId="0" fillId="0" borderId="0" xfId="0"/>
    <xf numFmtId="0" fontId="0" fillId="0" borderId="1" xfId="0" applyBorder="1" applyAlignment="1">
      <alignment wrapText="1"/>
    </xf>
    <xf numFmtId="0" fontId="0" fillId="0" borderId="0" xfId="0" applyFill="1" applyBorder="1" applyAlignment="1">
      <alignment horizontal="center" vertical="center" wrapText="1"/>
    </xf>
    <xf numFmtId="43" fontId="0" fillId="0" borderId="0" xfId="0" applyNumberFormat="1"/>
    <xf numFmtId="43" fontId="14"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43" fontId="0" fillId="0" borderId="1" xfId="0" applyNumberFormat="1" applyFont="1" applyBorder="1" applyAlignment="1">
      <alignment horizontal="center" vertical="center" wrapText="1"/>
    </xf>
    <xf numFmtId="43" fontId="16" fillId="0" borderId="1" xfId="0" applyNumberFormat="1" applyFont="1" applyBorder="1" applyAlignment="1">
      <alignment horizontal="center" vertical="center" wrapText="1"/>
    </xf>
    <xf numFmtId="0" fontId="6" fillId="0" borderId="0" xfId="0" applyFont="1"/>
    <xf numFmtId="0" fontId="7" fillId="0" borderId="0" xfId="0" applyFont="1"/>
    <xf numFmtId="0" fontId="8" fillId="0" borderId="0" xfId="0" applyFont="1"/>
    <xf numFmtId="0" fontId="0" fillId="0" borderId="0" xfId="0" applyFill="1"/>
    <xf numFmtId="0" fontId="9" fillId="0" borderId="0" xfId="0" applyFont="1" applyFill="1"/>
    <xf numFmtId="0" fontId="9" fillId="0" borderId="0" xfId="0" applyFont="1"/>
    <xf numFmtId="0" fontId="17" fillId="0" borderId="1" xfId="0" applyFont="1" applyBorder="1" applyAlignment="1">
      <alignment vertical="center"/>
    </xf>
    <xf numFmtId="0" fontId="0" fillId="0" borderId="1" xfId="0" applyBorder="1" applyAlignment="1">
      <alignment vertical="center" wrapText="1"/>
    </xf>
    <xf numFmtId="0" fontId="18" fillId="0" borderId="1" xfId="0" applyFont="1" applyBorder="1" applyAlignment="1">
      <alignment horizontal="left" vertical="center" wrapText="1"/>
    </xf>
    <xf numFmtId="0" fontId="0" fillId="0" borderId="1" xfId="0" applyFont="1" applyBorder="1" applyAlignment="1">
      <alignment vertical="center"/>
    </xf>
    <xf numFmtId="43" fontId="12" fillId="0" borderId="1" xfId="1" applyFont="1" applyBorder="1" applyAlignment="1">
      <alignment vertical="center"/>
    </xf>
    <xf numFmtId="0" fontId="0" fillId="0" borderId="1" xfId="0" applyBorder="1" applyAlignment="1">
      <alignment vertical="center"/>
    </xf>
    <xf numFmtId="0" fontId="18" fillId="3" borderId="1" xfId="0" applyFont="1" applyFill="1" applyBorder="1" applyAlignment="1">
      <alignment vertical="center" wrapText="1"/>
    </xf>
    <xf numFmtId="0" fontId="0" fillId="3" borderId="1" xfId="0" applyFill="1" applyBorder="1" applyAlignment="1">
      <alignment vertical="center" wrapText="1"/>
    </xf>
    <xf numFmtId="0" fontId="2" fillId="0" borderId="1" xfId="0" applyFont="1" applyBorder="1" applyAlignment="1">
      <alignment vertical="center"/>
    </xf>
    <xf numFmtId="43" fontId="16" fillId="0" borderId="1" xfId="1" applyFont="1" applyBorder="1" applyAlignment="1">
      <alignment vertical="center"/>
    </xf>
    <xf numFmtId="0" fontId="0" fillId="2" borderId="1" xfId="0" applyFill="1" applyBorder="1" applyAlignment="1"/>
    <xf numFmtId="0" fontId="0" fillId="0" borderId="1" xfId="0" applyBorder="1" applyAlignment="1"/>
    <xf numFmtId="0" fontId="0" fillId="0" borderId="1" xfId="0" applyFont="1" applyBorder="1" applyAlignment="1"/>
    <xf numFmtId="43" fontId="12" fillId="0" borderId="1" xfId="1" applyFont="1" applyBorder="1" applyAlignment="1"/>
    <xf numFmtId="43" fontId="0" fillId="0" borderId="1" xfId="0" applyNumberFormat="1" applyFont="1" applyBorder="1" applyAlignment="1">
      <alignment horizontal="center" wrapText="1"/>
    </xf>
    <xf numFmtId="0" fontId="2" fillId="0" borderId="1" xfId="0" applyFont="1" applyBorder="1" applyAlignment="1"/>
    <xf numFmtId="43" fontId="16" fillId="0" borderId="1" xfId="1" applyFont="1" applyBorder="1" applyAlignment="1"/>
    <xf numFmtId="43" fontId="14" fillId="0" borderId="1" xfId="0" applyNumberFormat="1" applyFont="1" applyBorder="1" applyAlignment="1">
      <alignment horizontal="center" wrapText="1"/>
    </xf>
    <xf numFmtId="0" fontId="13" fillId="0" borderId="2" xfId="0" applyFont="1" applyBorder="1" applyAlignment="1"/>
    <xf numFmtId="0" fontId="18" fillId="0" borderId="1" xfId="0" applyFont="1" applyBorder="1" applyAlignment="1">
      <alignment horizontal="justify" vertical="center" wrapText="1"/>
    </xf>
    <xf numFmtId="0" fontId="14" fillId="0" borderId="1" xfId="0" applyFont="1" applyBorder="1" applyAlignment="1">
      <alignment vertical="center" wrapText="1"/>
    </xf>
    <xf numFmtId="0" fontId="0" fillId="0" borderId="1" xfId="0" applyFont="1" applyBorder="1" applyAlignment="1">
      <alignment vertical="center" wrapText="1"/>
    </xf>
    <xf numFmtId="0" fontId="17" fillId="0" borderId="1" xfId="0" applyFont="1" applyBorder="1" applyAlignment="1">
      <alignment vertical="center" wrapText="1"/>
    </xf>
    <xf numFmtId="0" fontId="5" fillId="0" borderId="1" xfId="0" applyFont="1" applyBorder="1" applyAlignment="1">
      <alignment vertical="center"/>
    </xf>
    <xf numFmtId="0" fontId="16" fillId="0" borderId="1" xfId="0" applyFont="1" applyBorder="1" applyAlignment="1">
      <alignment vertical="center"/>
    </xf>
    <xf numFmtId="0" fontId="18" fillId="0" borderId="1" xfId="0" applyFont="1" applyBorder="1" applyAlignment="1">
      <alignment vertical="center" wrapText="1"/>
    </xf>
    <xf numFmtId="0" fontId="0" fillId="4" borderId="1" xfId="0" applyFill="1" applyBorder="1" applyAlignment="1">
      <alignment vertical="center" wrapText="1"/>
    </xf>
    <xf numFmtId="0" fontId="0" fillId="2" borderId="1" xfId="0" applyFill="1" applyBorder="1" applyAlignment="1">
      <alignment vertical="center"/>
    </xf>
    <xf numFmtId="0" fontId="3" fillId="0" borderId="1" xfId="0" applyFont="1" applyBorder="1" applyAlignment="1">
      <alignment vertical="center"/>
    </xf>
    <xf numFmtId="0" fontId="19" fillId="0" borderId="1" xfId="0" applyFont="1" applyBorder="1" applyAlignment="1">
      <alignment vertical="center"/>
    </xf>
    <xf numFmtId="43" fontId="16" fillId="0" borderId="1" xfId="0" applyNumberFormat="1" applyFont="1" applyBorder="1" applyAlignment="1">
      <alignment vertical="center"/>
    </xf>
    <xf numFmtId="0" fontId="0" fillId="0" borderId="0" xfId="0" applyAlignment="1">
      <alignment vertical="center"/>
    </xf>
    <xf numFmtId="43" fontId="0" fillId="0" borderId="0" xfId="0" applyNumberFormat="1" applyAlignment="1">
      <alignment vertical="center"/>
    </xf>
    <xf numFmtId="0" fontId="0" fillId="4" borderId="1" xfId="0" applyFont="1" applyFill="1" applyBorder="1" applyAlignment="1">
      <alignment vertical="center"/>
    </xf>
    <xf numFmtId="0" fontId="18" fillId="0" borderId="0" xfId="0" applyFont="1" applyAlignment="1">
      <alignment vertical="center"/>
    </xf>
    <xf numFmtId="0" fontId="20" fillId="3" borderId="1" xfId="0" applyFont="1" applyFill="1" applyBorder="1" applyAlignment="1">
      <alignment horizontal="left" vertical="center"/>
    </xf>
    <xf numFmtId="0" fontId="21" fillId="3" borderId="1" xfId="0" applyFont="1" applyFill="1" applyBorder="1" applyAlignment="1">
      <alignment horizontal="left" vertical="center" wrapText="1"/>
    </xf>
    <xf numFmtId="164" fontId="20" fillId="3" borderId="1" xfId="0" applyNumberFormat="1" applyFont="1" applyFill="1" applyBorder="1" applyAlignment="1">
      <alignment horizontal="right" wrapText="1"/>
    </xf>
    <xf numFmtId="3" fontId="22" fillId="6" borderId="1" xfId="1" applyNumberFormat="1" applyFont="1" applyFill="1" applyBorder="1" applyAlignment="1">
      <alignment horizontal="right" vertical="center"/>
    </xf>
    <xf numFmtId="164" fontId="22" fillId="6" borderId="1" xfId="1" applyNumberFormat="1" applyFont="1" applyFill="1" applyBorder="1" applyAlignment="1">
      <alignment horizontal="right" vertical="center"/>
    </xf>
    <xf numFmtId="3" fontId="20" fillId="0" borderId="1" xfId="1" applyNumberFormat="1" applyFont="1" applyBorder="1" applyAlignment="1">
      <alignment horizontal="right" vertical="center"/>
    </xf>
    <xf numFmtId="3" fontId="22" fillId="6" borderId="1" xfId="0" applyNumberFormat="1" applyFont="1" applyFill="1" applyBorder="1" applyAlignment="1">
      <alignment horizontal="right" vertical="center"/>
    </xf>
    <xf numFmtId="164" fontId="22" fillId="6" borderId="1" xfId="0" applyNumberFormat="1" applyFont="1" applyFill="1" applyBorder="1" applyAlignment="1">
      <alignment horizontal="right" vertical="center"/>
    </xf>
    <xf numFmtId="0" fontId="23" fillId="0" borderId="0" xfId="0" applyFont="1" applyAlignment="1">
      <alignment vertical="center"/>
    </xf>
    <xf numFmtId="38" fontId="20" fillId="0" borderId="1" xfId="0" applyNumberFormat="1" applyFont="1" applyBorder="1" applyAlignment="1">
      <alignment wrapText="1"/>
    </xf>
    <xf numFmtId="0" fontId="11" fillId="6" borderId="3" xfId="0" applyFont="1" applyFill="1" applyBorder="1" applyAlignment="1">
      <alignment horizontal="left" vertical="center"/>
    </xf>
    <xf numFmtId="0" fontId="11" fillId="6" borderId="4" xfId="0" applyFont="1" applyFill="1" applyBorder="1" applyAlignment="1">
      <alignment horizontal="left" vertical="center"/>
    </xf>
    <xf numFmtId="0" fontId="22" fillId="0" borderId="1" xfId="0" applyFont="1" applyBorder="1" applyAlignment="1">
      <alignment horizontal="center" wrapText="1"/>
    </xf>
    <xf numFmtId="38" fontId="20" fillId="0" borderId="1" xfId="0" applyNumberFormat="1" applyFont="1" applyBorder="1" applyAlignment="1">
      <alignment vertical="center" wrapText="1"/>
    </xf>
    <xf numFmtId="164" fontId="20" fillId="3" borderId="1" xfId="0" applyNumberFormat="1" applyFont="1" applyFill="1" applyBorder="1" applyAlignment="1">
      <alignment horizontal="left" vertical="center" wrapText="1"/>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0" fontId="20" fillId="3" borderId="1" xfId="0" applyFont="1" applyFill="1" applyBorder="1" applyAlignment="1">
      <alignment horizontal="center" vertical="center"/>
    </xf>
    <xf numFmtId="0" fontId="21" fillId="3" borderId="1" xfId="0" quotePrefix="1" applyFont="1" applyFill="1" applyBorder="1" applyAlignment="1">
      <alignment horizontal="left" vertical="center" wrapText="1" indent="1"/>
    </xf>
    <xf numFmtId="38" fontId="20" fillId="4" borderId="1" xfId="0" applyNumberFormat="1" applyFont="1" applyFill="1" applyBorder="1" applyAlignment="1">
      <alignment wrapText="1"/>
    </xf>
    <xf numFmtId="0" fontId="11" fillId="6" borderId="4" xfId="0" applyFont="1" applyFill="1" applyBorder="1" applyAlignment="1">
      <alignment horizontal="left" vertical="center" wrapText="1"/>
    </xf>
    <xf numFmtId="0" fontId="25" fillId="0" borderId="1" xfId="0" applyFont="1" applyBorder="1" applyAlignment="1">
      <alignment horizontal="left" vertical="center"/>
    </xf>
    <xf numFmtId="0" fontId="20" fillId="0" borderId="1" xfId="0" applyFont="1" applyBorder="1" applyAlignment="1">
      <alignment horizontal="left" vertical="center"/>
    </xf>
    <xf numFmtId="0" fontId="22" fillId="0" borderId="1" xfId="0" applyFont="1" applyBorder="1" applyAlignment="1">
      <alignment horizontal="center" vertical="center" wrapText="1"/>
    </xf>
    <xf numFmtId="0" fontId="26" fillId="0" borderId="1" xfId="0" applyFont="1" applyBorder="1" applyAlignment="1">
      <alignment horizontal="left"/>
    </xf>
    <xf numFmtId="0" fontId="0" fillId="0" borderId="0" xfId="0"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3" fontId="22" fillId="0" borderId="0" xfId="1" applyNumberFormat="1" applyFont="1" applyFill="1" applyBorder="1" applyAlignment="1">
      <alignment horizontal="right" vertical="center"/>
    </xf>
    <xf numFmtId="164" fontId="22" fillId="0" borderId="0" xfId="1" applyNumberFormat="1" applyFont="1" applyFill="1" applyBorder="1" applyAlignment="1">
      <alignment horizontal="right" vertical="center"/>
    </xf>
    <xf numFmtId="0" fontId="0" fillId="0" borderId="0" xfId="0" applyFill="1" applyAlignment="1">
      <alignment vertical="center"/>
    </xf>
    <xf numFmtId="0" fontId="28" fillId="0" borderId="2" xfId="0" applyFont="1" applyBorder="1" applyAlignment="1">
      <alignment horizontal="left" vertical="top" wrapText="1"/>
    </xf>
    <xf numFmtId="0" fontId="20" fillId="0" borderId="0" xfId="0" applyFont="1" applyAlignment="1">
      <alignment vertical="center" wrapText="1"/>
    </xf>
    <xf numFmtId="0" fontId="20" fillId="0" borderId="0" xfId="0" applyFont="1" applyAlignment="1">
      <alignment horizontal="center" vertical="center"/>
    </xf>
    <xf numFmtId="0" fontId="20" fillId="0" borderId="1" xfId="0" applyFont="1" applyBorder="1" applyAlignment="1">
      <alignment vertical="center" wrapText="1"/>
    </xf>
    <xf numFmtId="0" fontId="20" fillId="0" borderId="1" xfId="0" applyFont="1" applyBorder="1" applyAlignment="1">
      <alignment horizontal="right" vertical="center"/>
    </xf>
    <xf numFmtId="0" fontId="20" fillId="0" borderId="0" xfId="0" applyFont="1" applyAlignment="1">
      <alignment vertical="center"/>
    </xf>
    <xf numFmtId="0" fontId="22" fillId="8" borderId="1" xfId="0" applyFont="1" applyFill="1" applyBorder="1" applyAlignment="1">
      <alignment horizontal="center" vertical="center"/>
    </xf>
    <xf numFmtId="0" fontId="22" fillId="8" borderId="5" xfId="0" applyFont="1" applyFill="1" applyBorder="1" applyAlignment="1">
      <alignment horizontal="center" vertical="center"/>
    </xf>
    <xf numFmtId="164" fontId="20" fillId="0" borderId="1" xfId="1" applyNumberFormat="1" applyFont="1" applyBorder="1" applyAlignment="1">
      <alignment horizontal="right" vertical="center"/>
    </xf>
    <xf numFmtId="0" fontId="20" fillId="0" borderId="0" xfId="0" applyFont="1" applyBorder="1" applyAlignment="1">
      <alignment vertical="center" wrapText="1"/>
    </xf>
    <xf numFmtId="164" fontId="20" fillId="0" borderId="0" xfId="1" applyNumberFormat="1" applyFont="1" applyBorder="1" applyAlignment="1">
      <alignment horizontal="right" vertical="center"/>
    </xf>
    <xf numFmtId="0" fontId="20" fillId="0" borderId="0" xfId="0" applyFont="1" applyBorder="1" applyAlignment="1">
      <alignment horizontal="right" vertical="center"/>
    </xf>
    <xf numFmtId="0" fontId="22" fillId="8" borderId="3" xfId="0" applyFont="1" applyFill="1" applyBorder="1" applyAlignment="1">
      <alignment horizontal="center" vertical="center" wrapText="1"/>
    </xf>
    <xf numFmtId="0" fontId="22" fillId="8" borderId="5" xfId="0" applyFont="1" applyFill="1" applyBorder="1" applyAlignment="1">
      <alignment horizontal="center" vertical="center" wrapText="1"/>
    </xf>
    <xf numFmtId="0" fontId="20" fillId="0" borderId="1" xfId="0" applyFont="1" applyBorder="1" applyAlignment="1">
      <alignment vertical="center"/>
    </xf>
    <xf numFmtId="164" fontId="20" fillId="4" borderId="1" xfId="1" applyNumberFormat="1" applyFont="1" applyFill="1" applyBorder="1" applyAlignment="1">
      <alignment horizontal="right" vertical="center"/>
    </xf>
    <xf numFmtId="164" fontId="20" fillId="0" borderId="1" xfId="1" applyNumberFormat="1" applyFont="1" applyBorder="1" applyAlignment="1">
      <alignment vertical="center"/>
    </xf>
    <xf numFmtId="164" fontId="20" fillId="0" borderId="1" xfId="1" applyNumberFormat="1" applyFont="1" applyBorder="1" applyAlignment="1">
      <alignment wrapText="1"/>
    </xf>
    <xf numFmtId="0" fontId="22" fillId="8" borderId="3" xfId="0" applyFont="1" applyFill="1" applyBorder="1" applyAlignment="1">
      <alignment horizontal="left" vertical="center" wrapText="1"/>
    </xf>
    <xf numFmtId="0" fontId="20" fillId="0" borderId="0" xfId="0" applyFont="1" applyFill="1" applyAlignment="1">
      <alignment horizontal="center" vertical="center"/>
    </xf>
    <xf numFmtId="0" fontId="22" fillId="0" borderId="0" xfId="0" applyFont="1" applyFill="1" applyBorder="1" applyAlignment="1">
      <alignment vertical="center"/>
    </xf>
    <xf numFmtId="0" fontId="20" fillId="0" borderId="0" xfId="0" applyFont="1" applyFill="1" applyAlignment="1">
      <alignment vertical="center"/>
    </xf>
    <xf numFmtId="0" fontId="22" fillId="0" borderId="0" xfId="0" applyFont="1" applyAlignment="1">
      <alignment vertical="center"/>
    </xf>
    <xf numFmtId="0" fontId="7" fillId="5" borderId="1" xfId="0" applyFont="1" applyFill="1" applyBorder="1" applyAlignment="1">
      <alignment horizontal="center" vertical="center" wrapText="1"/>
    </xf>
    <xf numFmtId="164" fontId="20" fillId="0" borderId="1" xfId="0" applyNumberFormat="1" applyFont="1" applyBorder="1" applyAlignment="1">
      <alignment horizontal="left" vertical="center"/>
    </xf>
    <xf numFmtId="164" fontId="20" fillId="0" borderId="0" xfId="0" applyNumberFormat="1" applyFont="1" applyAlignment="1">
      <alignment vertical="center"/>
    </xf>
    <xf numFmtId="0" fontId="20" fillId="0" borderId="1" xfId="0" applyFont="1" applyBorder="1" applyAlignment="1">
      <alignment horizontal="center" vertical="center"/>
    </xf>
    <xf numFmtId="164" fontId="20" fillId="0" borderId="1" xfId="0" applyNumberFormat="1" applyFont="1" applyBorder="1" applyAlignment="1">
      <alignment horizontal="right" vertical="center"/>
    </xf>
    <xf numFmtId="164" fontId="22" fillId="6" borderId="1" xfId="0" applyNumberFormat="1" applyFont="1" applyFill="1" applyBorder="1" applyAlignment="1">
      <alignment horizontal="left" vertical="center"/>
    </xf>
    <xf numFmtId="0" fontId="22" fillId="0" borderId="1" xfId="0" applyFont="1" applyBorder="1" applyAlignment="1">
      <alignment horizontal="left" vertical="center" wrapText="1"/>
    </xf>
    <xf numFmtId="0" fontId="22" fillId="8" borderId="1" xfId="0" applyFont="1" applyFill="1" applyBorder="1" applyAlignment="1">
      <alignment horizontal="left" vertical="center"/>
    </xf>
    <xf numFmtId="0" fontId="20" fillId="8" borderId="1" xfId="0" applyFont="1" applyFill="1" applyBorder="1" applyAlignment="1">
      <alignment horizontal="left" vertical="center" wrapText="1"/>
    </xf>
    <xf numFmtId="38" fontId="20" fillId="8" borderId="1" xfId="0" applyNumberFormat="1" applyFont="1" applyFill="1" applyBorder="1" applyAlignment="1">
      <alignment vertical="center" wrapText="1"/>
    </xf>
    <xf numFmtId="0" fontId="20" fillId="0" borderId="0" xfId="0" applyFont="1" applyFill="1" applyBorder="1" applyAlignment="1">
      <alignment vertical="center" wrapText="1"/>
    </xf>
    <xf numFmtId="0" fontId="20" fillId="4" borderId="1" xfId="0" applyFont="1" applyFill="1" applyBorder="1" applyAlignment="1">
      <alignment horizontal="right" vertical="center"/>
    </xf>
    <xf numFmtId="164" fontId="20" fillId="4" borderId="1" xfId="1" applyNumberFormat="1" applyFont="1" applyFill="1" applyBorder="1" applyAlignment="1">
      <alignment vertical="center"/>
    </xf>
    <xf numFmtId="0" fontId="22" fillId="0" borderId="0" xfId="0" applyFont="1" applyBorder="1" applyAlignment="1">
      <alignment horizontal="center" wrapText="1"/>
    </xf>
    <xf numFmtId="0" fontId="22" fillId="0" borderId="0" xfId="0" applyFont="1" applyBorder="1" applyAlignment="1">
      <alignment horizontal="left" vertical="center" wrapText="1"/>
    </xf>
    <xf numFmtId="164" fontId="20" fillId="0" borderId="1" xfId="1" applyNumberFormat="1" applyFont="1" applyBorder="1" applyAlignment="1">
      <alignment vertical="center" wrapText="1"/>
    </xf>
    <xf numFmtId="0" fontId="22" fillId="8" borderId="1" xfId="0" applyFont="1" applyFill="1" applyBorder="1" applyAlignment="1">
      <alignment horizontal="center" vertical="center" wrapText="1"/>
    </xf>
    <xf numFmtId="164" fontId="20" fillId="3" borderId="1" xfId="0" applyNumberFormat="1" applyFont="1" applyFill="1" applyBorder="1" applyAlignment="1">
      <alignment horizontal="left" wrapText="1"/>
    </xf>
    <xf numFmtId="164" fontId="22" fillId="0" borderId="1" xfId="1" applyNumberFormat="1" applyFont="1" applyBorder="1" applyAlignment="1">
      <alignment horizontal="right" vertical="center"/>
    </xf>
    <xf numFmtId="0" fontId="22" fillId="0" borderId="1" xfId="0" applyFont="1" applyBorder="1" applyAlignment="1">
      <alignment horizontal="left" vertical="center" wrapText="1" indent="2"/>
    </xf>
    <xf numFmtId="164" fontId="22" fillId="0" borderId="1" xfId="1" applyNumberFormat="1" applyFont="1" applyBorder="1" applyAlignment="1">
      <alignment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4" fillId="0" borderId="1" xfId="0" applyFont="1" applyBorder="1" applyAlignment="1">
      <alignment horizontal="center" vertical="center" wrapText="1"/>
    </xf>
    <xf numFmtId="0" fontId="21" fillId="3" borderId="1" xfId="0" quotePrefix="1" applyFont="1" applyFill="1" applyBorder="1" applyAlignment="1">
      <alignment horizontal="left" vertical="center" wrapText="1"/>
    </xf>
    <xf numFmtId="0" fontId="26" fillId="0" borderId="0" xfId="0" applyFont="1" applyBorder="1" applyAlignment="1">
      <alignment horizontal="left"/>
    </xf>
    <xf numFmtId="0" fontId="0" fillId="0" borderId="0" xfId="0" applyBorder="1" applyAlignment="1">
      <alignment vertical="center"/>
    </xf>
    <xf numFmtId="0" fontId="20" fillId="0" borderId="0" xfId="0" applyFont="1" applyBorder="1" applyAlignment="1">
      <alignment horizontal="left" vertical="center" wrapText="1"/>
    </xf>
    <xf numFmtId="0" fontId="20" fillId="0" borderId="0" xfId="0" applyFont="1" applyBorder="1" applyAlignment="1">
      <alignment horizontal="center" vertical="center" wrapText="1"/>
    </xf>
    <xf numFmtId="0" fontId="21" fillId="3" borderId="0" xfId="0" quotePrefix="1" applyFont="1" applyFill="1" applyBorder="1" applyAlignment="1">
      <alignment horizontal="left" vertical="center"/>
    </xf>
    <xf numFmtId="0" fontId="21" fillId="3" borderId="0" xfId="0" applyFont="1" applyFill="1" applyBorder="1" applyAlignment="1">
      <alignment horizontal="left" vertical="center" wrapText="1"/>
    </xf>
    <xf numFmtId="0" fontId="20" fillId="0" borderId="0" xfId="0" applyFont="1" applyBorder="1" applyAlignment="1">
      <alignment vertical="center"/>
    </xf>
    <xf numFmtId="0" fontId="23" fillId="0" borderId="0" xfId="0" applyFont="1" applyBorder="1" applyAlignment="1">
      <alignment vertical="center"/>
    </xf>
    <xf numFmtId="164" fontId="12" fillId="0" borderId="0" xfId="2" applyNumberFormat="1" applyFont="1" applyBorder="1" applyAlignment="1"/>
    <xf numFmtId="38" fontId="20" fillId="0" borderId="1" xfId="0" applyNumberFormat="1" applyFont="1" applyFill="1" applyBorder="1" applyAlignment="1">
      <alignment wrapText="1"/>
    </xf>
    <xf numFmtId="0" fontId="20" fillId="3" borderId="3" xfId="0" applyFont="1" applyFill="1" applyBorder="1" applyAlignment="1">
      <alignment horizontal="center" vertical="center"/>
    </xf>
    <xf numFmtId="0" fontId="20" fillId="3" borderId="4" xfId="0" applyFont="1" applyFill="1" applyBorder="1" applyAlignment="1">
      <alignment horizontal="left" vertical="center"/>
    </xf>
    <xf numFmtId="0" fontId="11" fillId="0" borderId="4" xfId="0" applyFont="1" applyFill="1" applyBorder="1" applyAlignment="1">
      <alignment horizontal="left" vertical="center"/>
    </xf>
    <xf numFmtId="3" fontId="22" fillId="0" borderId="1" xfId="1" applyNumberFormat="1" applyFont="1" applyFill="1" applyBorder="1" applyAlignment="1">
      <alignment horizontal="right" vertical="center"/>
    </xf>
    <xf numFmtId="164" fontId="22" fillId="0" borderId="1" xfId="1" applyNumberFormat="1" applyFont="1" applyFill="1" applyBorder="1" applyAlignment="1">
      <alignment horizontal="right" vertical="center"/>
    </xf>
    <xf numFmtId="0" fontId="24" fillId="0" borderId="3" xfId="0" applyFont="1" applyFill="1" applyBorder="1" applyAlignment="1">
      <alignment horizontal="left" vertical="center"/>
    </xf>
    <xf numFmtId="3" fontId="22" fillId="0" borderId="1" xfId="0" applyNumberFormat="1" applyFont="1" applyFill="1" applyBorder="1" applyAlignment="1">
      <alignment horizontal="right" vertical="center"/>
    </xf>
    <xf numFmtId="164" fontId="22" fillId="0" borderId="1" xfId="0" applyNumberFormat="1" applyFont="1" applyFill="1" applyBorder="1" applyAlignment="1">
      <alignment horizontal="right" vertical="center"/>
    </xf>
    <xf numFmtId="3" fontId="20" fillId="4" borderId="1" xfId="1" applyNumberFormat="1" applyFont="1" applyFill="1" applyBorder="1" applyAlignment="1">
      <alignment horizontal="right" vertical="center"/>
    </xf>
    <xf numFmtId="0" fontId="20" fillId="6" borderId="1" xfId="0" applyFont="1" applyFill="1" applyBorder="1" applyAlignment="1">
      <alignment horizontal="left" vertical="center" wrapText="1"/>
    </xf>
    <xf numFmtId="40" fontId="20" fillId="4" borderId="1" xfId="0" applyNumberFormat="1" applyFont="1" applyFill="1" applyBorder="1" applyAlignment="1">
      <alignment wrapText="1"/>
    </xf>
    <xf numFmtId="164" fontId="20" fillId="0" borderId="0" xfId="1" applyNumberFormat="1" applyFont="1" applyAlignment="1">
      <alignment vertical="center"/>
    </xf>
    <xf numFmtId="0" fontId="20" fillId="0" borderId="1" xfId="0" applyFont="1" applyFill="1" applyBorder="1" applyAlignment="1">
      <alignment vertical="center" wrapText="1"/>
    </xf>
    <xf numFmtId="164" fontId="22" fillId="6" borderId="1" xfId="1" applyNumberFormat="1" applyFont="1" applyFill="1" applyBorder="1" applyAlignment="1">
      <alignment horizontal="left" vertical="center"/>
    </xf>
    <xf numFmtId="0" fontId="22" fillId="8" borderId="1" xfId="0" applyFont="1" applyFill="1" applyBorder="1" applyAlignment="1">
      <alignment horizontal="center" vertical="center" wrapText="1"/>
    </xf>
    <xf numFmtId="0" fontId="20" fillId="6" borderId="1" xfId="0" applyFont="1" applyFill="1" applyBorder="1" applyAlignment="1">
      <alignment horizontal="left" vertical="center" wrapText="1"/>
    </xf>
    <xf numFmtId="0" fontId="28" fillId="8" borderId="4" xfId="0" applyFont="1" applyFill="1" applyBorder="1" applyAlignment="1">
      <alignment horizontal="left" vertical="top" wrapText="1"/>
    </xf>
    <xf numFmtId="0" fontId="28" fillId="8" borderId="5" xfId="0" applyFont="1" applyFill="1" applyBorder="1" applyAlignment="1">
      <alignment horizontal="left" vertical="top" wrapText="1"/>
    </xf>
    <xf numFmtId="0" fontId="20" fillId="0" borderId="0" xfId="0" applyFont="1" applyAlignment="1">
      <alignment horizontal="left" vertical="center"/>
    </xf>
    <xf numFmtId="0" fontId="23" fillId="0" borderId="0" xfId="0" applyFont="1" applyFill="1" applyAlignment="1">
      <alignment vertical="center"/>
    </xf>
    <xf numFmtId="0" fontId="9" fillId="0" borderId="0" xfId="3" applyFont="1" applyBorder="1" applyAlignment="1">
      <alignment wrapText="1"/>
    </xf>
    <xf numFmtId="164" fontId="20" fillId="0" borderId="0" xfId="2" applyNumberFormat="1" applyFont="1" applyBorder="1" applyAlignment="1">
      <alignment horizontal="right"/>
    </xf>
    <xf numFmtId="43" fontId="20" fillId="0" borderId="0" xfId="2" applyNumberFormat="1" applyFont="1" applyBorder="1" applyAlignment="1">
      <alignment horizontal="right"/>
    </xf>
    <xf numFmtId="0" fontId="21" fillId="3" borderId="1" xfId="0" applyFont="1" applyFill="1" applyBorder="1" applyAlignment="1">
      <alignment vertical="center" wrapText="1"/>
    </xf>
    <xf numFmtId="0" fontId="20" fillId="0" borderId="0" xfId="0" applyFont="1"/>
    <xf numFmtId="0" fontId="20" fillId="0" borderId="1" xfId="0" applyFont="1" applyBorder="1"/>
    <xf numFmtId="164" fontId="20" fillId="0" borderId="1" xfId="1" applyNumberFormat="1" applyFont="1" applyBorder="1"/>
    <xf numFmtId="164" fontId="20" fillId="0" borderId="1" xfId="1" applyNumberFormat="1" applyFont="1" applyBorder="1" applyAlignment="1"/>
    <xf numFmtId="0" fontId="20" fillId="0" borderId="1" xfId="0" applyFont="1" applyBorder="1" applyAlignment="1">
      <alignment horizontal="left" vertical="top"/>
    </xf>
    <xf numFmtId="0" fontId="22" fillId="8" borderId="1" xfId="0" applyFont="1" applyFill="1" applyBorder="1" applyAlignment="1">
      <alignment horizontal="center" vertical="center" wrapText="1"/>
    </xf>
    <xf numFmtId="0" fontId="20" fillId="4" borderId="1" xfId="0" applyFont="1" applyFill="1" applyBorder="1"/>
    <xf numFmtId="0" fontId="22" fillId="8" borderId="1" xfId="0" applyFont="1" applyFill="1" applyBorder="1" applyAlignment="1">
      <alignment horizontal="center" vertical="center" wrapText="1"/>
    </xf>
    <xf numFmtId="0" fontId="20" fillId="0" borderId="5" xfId="0" applyFont="1" applyBorder="1" applyAlignment="1">
      <alignment horizontal="left" vertical="center" wrapText="1"/>
    </xf>
    <xf numFmtId="0" fontId="20" fillId="0" borderId="0" xfId="0" applyFont="1" applyBorder="1" applyAlignment="1">
      <alignment horizontal="left" vertical="top"/>
    </xf>
    <xf numFmtId="0" fontId="20" fillId="4" borderId="1" xfId="0" applyFont="1" applyFill="1" applyBorder="1" applyAlignment="1">
      <alignment horizontal="left" vertical="top"/>
    </xf>
    <xf numFmtId="2" fontId="20" fillId="0" borderId="1" xfId="0" applyNumberFormat="1" applyFont="1" applyBorder="1" applyAlignment="1">
      <alignment horizontal="center" vertical="center" wrapText="1"/>
    </xf>
    <xf numFmtId="38" fontId="20" fillId="4" borderId="1" xfId="0" applyNumberFormat="1" applyFont="1" applyFill="1" applyBorder="1" applyAlignment="1">
      <alignment vertical="center" wrapText="1"/>
    </xf>
    <xf numFmtId="0" fontId="20" fillId="0" borderId="1" xfId="0" applyFont="1" applyBorder="1" applyAlignment="1">
      <alignment wrapText="1"/>
    </xf>
    <xf numFmtId="0" fontId="20" fillId="3" borderId="1" xfId="0" applyFont="1" applyFill="1" applyBorder="1" applyAlignment="1">
      <alignment horizontal="left" vertical="center" wrapText="1"/>
    </xf>
    <xf numFmtId="0" fontId="24" fillId="6" borderId="3" xfId="0" applyFont="1" applyFill="1" applyBorder="1" applyAlignment="1">
      <alignment horizontal="left" vertical="center"/>
    </xf>
    <xf numFmtId="0" fontId="31" fillId="0" borderId="3" xfId="0" applyFont="1" applyFill="1" applyBorder="1" applyAlignment="1">
      <alignment horizontal="left" vertical="center"/>
    </xf>
    <xf numFmtId="43" fontId="22" fillId="6" borderId="1" xfId="1" applyFont="1" applyFill="1" applyBorder="1" applyAlignment="1">
      <alignment horizontal="right" vertical="center"/>
    </xf>
    <xf numFmtId="164" fontId="20" fillId="0" borderId="1" xfId="1" applyNumberFormat="1" applyFont="1" applyFill="1" applyBorder="1" applyAlignment="1">
      <alignment horizontal="right" vertical="center"/>
    </xf>
    <xf numFmtId="38" fontId="20" fillId="0" borderId="1" xfId="0" applyNumberFormat="1" applyFont="1" applyFill="1" applyBorder="1" applyAlignment="1">
      <alignment horizontal="right" wrapText="1"/>
    </xf>
    <xf numFmtId="0" fontId="9" fillId="0" borderId="0" xfId="3"/>
    <xf numFmtId="164" fontId="0" fillId="0" borderId="1" xfId="2" applyNumberFormat="1" applyFont="1" applyBorder="1"/>
    <xf numFmtId="164" fontId="9" fillId="0" borderId="1" xfId="2" applyNumberFormat="1" applyFont="1" applyBorder="1"/>
    <xf numFmtId="164" fontId="7" fillId="0" borderId="1" xfId="2" applyNumberFormat="1" applyFont="1" applyBorder="1"/>
    <xf numFmtId="164" fontId="9" fillId="0" borderId="1" xfId="2" applyNumberFormat="1" applyFont="1" applyBorder="1" applyAlignment="1">
      <alignment horizontal="left" indent="1"/>
    </xf>
    <xf numFmtId="164" fontId="0" fillId="0" borderId="1" xfId="2" applyNumberFormat="1" applyFont="1" applyBorder="1" applyAlignment="1">
      <alignment horizontal="left" indent="1"/>
    </xf>
    <xf numFmtId="164" fontId="7" fillId="0" borderId="1" xfId="2" applyNumberFormat="1" applyFont="1" applyBorder="1" applyAlignment="1">
      <alignment horizontal="left"/>
    </xf>
    <xf numFmtId="0" fontId="9" fillId="0" borderId="0" xfId="3" applyAlignment="1">
      <alignment wrapText="1"/>
    </xf>
    <xf numFmtId="164" fontId="7" fillId="6" borderId="1" xfId="2" applyNumberFormat="1" applyFont="1" applyFill="1" applyBorder="1" applyAlignment="1">
      <alignment horizontal="left" indent="1"/>
    </xf>
    <xf numFmtId="164" fontId="7" fillId="6" borderId="1" xfId="2" applyNumberFormat="1" applyFont="1" applyFill="1" applyBorder="1"/>
    <xf numFmtId="164" fontId="16" fillId="6" borderId="1" xfId="2" applyNumberFormat="1" applyFont="1" applyFill="1" applyBorder="1"/>
    <xf numFmtId="164" fontId="0" fillId="0" borderId="0" xfId="2" applyNumberFormat="1" applyFont="1" applyAlignment="1">
      <alignment horizontal="center" vertical="center"/>
    </xf>
    <xf numFmtId="164" fontId="16" fillId="0" borderId="6" xfId="2" applyNumberFormat="1" applyFont="1" applyBorder="1" applyAlignment="1">
      <alignment horizontal="center" vertical="center"/>
    </xf>
    <xf numFmtId="164" fontId="16" fillId="0" borderId="6" xfId="2" applyNumberFormat="1" applyFont="1" applyBorder="1" applyAlignment="1">
      <alignment horizontal="center" vertical="center" wrapText="1"/>
    </xf>
    <xf numFmtId="0" fontId="9" fillId="0" borderId="0" xfId="3" applyAlignment="1">
      <alignment horizontal="center" vertical="center"/>
    </xf>
    <xf numFmtId="164" fontId="0" fillId="0" borderId="1" xfId="1" applyNumberFormat="1" applyFont="1" applyBorder="1" applyAlignment="1">
      <alignment wrapText="1"/>
    </xf>
    <xf numFmtId="164" fontId="16" fillId="6" borderId="1" xfId="1" applyNumberFormat="1" applyFont="1" applyFill="1" applyBorder="1" applyAlignment="1">
      <alignment wrapText="1"/>
    </xf>
    <xf numFmtId="164" fontId="20" fillId="0" borderId="1" xfId="1" applyNumberFormat="1" applyFont="1" applyFill="1" applyBorder="1" applyAlignment="1"/>
    <xf numFmtId="164" fontId="22" fillId="0" borderId="1" xfId="1" applyNumberFormat="1" applyFont="1" applyBorder="1" applyAlignment="1"/>
    <xf numFmtId="0" fontId="21" fillId="3" borderId="1" xfId="0" applyFont="1" applyFill="1" applyBorder="1" applyAlignment="1">
      <alignment horizontal="center" vertical="center" wrapText="1"/>
    </xf>
    <xf numFmtId="0" fontId="20" fillId="0" borderId="1" xfId="0" applyFont="1" applyBorder="1" applyAlignment="1">
      <alignment horizontal="left" vertical="center" wrapText="1" indent="1"/>
    </xf>
    <xf numFmtId="0" fontId="7" fillId="5" borderId="1" xfId="0" applyFont="1" applyFill="1" applyBorder="1" applyAlignment="1">
      <alignment horizontal="left" vertical="center"/>
    </xf>
    <xf numFmtId="0" fontId="32" fillId="0" borderId="1" xfId="0" applyFont="1" applyBorder="1" applyAlignment="1">
      <alignment horizontal="left"/>
    </xf>
    <xf numFmtId="0" fontId="32" fillId="0" borderId="1" xfId="0" applyFont="1" applyBorder="1" applyAlignment="1">
      <alignment horizontal="left" vertical="center"/>
    </xf>
    <xf numFmtId="0" fontId="11" fillId="0" borderId="3" xfId="0" applyFont="1" applyFill="1" applyBorder="1" applyAlignment="1">
      <alignment horizontal="right" vertical="center"/>
    </xf>
    <xf numFmtId="0" fontId="24" fillId="10" borderId="3" xfId="0" applyFont="1" applyFill="1" applyBorder="1" applyAlignment="1">
      <alignment horizontal="left" vertical="center"/>
    </xf>
    <xf numFmtId="0" fontId="11" fillId="10" borderId="4" xfId="0" applyFont="1" applyFill="1" applyBorder="1" applyAlignment="1">
      <alignment horizontal="left" vertical="center"/>
    </xf>
    <xf numFmtId="3" fontId="22" fillId="10" borderId="1" xfId="0" applyNumberFormat="1" applyFont="1" applyFill="1" applyBorder="1" applyAlignment="1">
      <alignment horizontal="right" vertical="center"/>
    </xf>
    <xf numFmtId="164" fontId="22" fillId="10" borderId="1" xfId="0" applyNumberFormat="1" applyFont="1" applyFill="1" applyBorder="1" applyAlignment="1">
      <alignment horizontal="right" vertical="center"/>
    </xf>
    <xf numFmtId="0" fontId="11" fillId="10" borderId="3" xfId="0" applyFont="1" applyFill="1" applyBorder="1" applyAlignment="1">
      <alignment horizontal="left" vertical="center"/>
    </xf>
    <xf numFmtId="3" fontId="22" fillId="10" borderId="1" xfId="1" applyNumberFormat="1" applyFont="1" applyFill="1" applyBorder="1" applyAlignment="1">
      <alignment horizontal="right" vertical="center"/>
    </xf>
    <xf numFmtId="164" fontId="22" fillId="6" borderId="1" xfId="1" applyNumberFormat="1" applyFont="1" applyFill="1" applyBorder="1" applyAlignment="1">
      <alignment horizontal="right" vertical="center" wrapText="1"/>
    </xf>
    <xf numFmtId="0" fontId="11" fillId="0" borderId="4" xfId="0" applyFont="1" applyFill="1" applyBorder="1" applyAlignment="1">
      <alignment horizontal="left" vertical="center" wrapText="1"/>
    </xf>
    <xf numFmtId="0" fontId="11" fillId="10" borderId="4" xfId="0" applyFont="1" applyFill="1" applyBorder="1" applyAlignment="1">
      <alignment horizontal="left" vertical="center" wrapText="1"/>
    </xf>
    <xf numFmtId="164" fontId="22" fillId="0" borderId="1" xfId="1" applyNumberFormat="1" applyFont="1" applyFill="1" applyBorder="1" applyAlignment="1">
      <alignment horizontal="right" vertical="center" wrapText="1"/>
    </xf>
    <xf numFmtId="3" fontId="20" fillId="0" borderId="1" xfId="1" applyNumberFormat="1" applyFont="1" applyBorder="1" applyAlignment="1">
      <alignment horizontal="right" vertical="center" wrapText="1"/>
    </xf>
    <xf numFmtId="164" fontId="22" fillId="10" borderId="1" xfId="0" applyNumberFormat="1" applyFont="1" applyFill="1" applyBorder="1" applyAlignment="1">
      <alignment horizontal="right" vertical="center" wrapText="1"/>
    </xf>
    <xf numFmtId="164" fontId="22" fillId="0" borderId="1" xfId="0" applyNumberFormat="1" applyFont="1" applyFill="1" applyBorder="1" applyAlignment="1">
      <alignment horizontal="right" vertical="center" wrapText="1"/>
    </xf>
    <xf numFmtId="164" fontId="22" fillId="10" borderId="1" xfId="1" applyNumberFormat="1" applyFont="1" applyFill="1" applyBorder="1" applyAlignment="1">
      <alignment horizontal="right" vertical="center" wrapText="1"/>
    </xf>
    <xf numFmtId="164" fontId="22" fillId="6" borderId="1" xfId="0" applyNumberFormat="1" applyFont="1" applyFill="1" applyBorder="1" applyAlignment="1">
      <alignment horizontal="right" vertical="center" wrapText="1"/>
    </xf>
    <xf numFmtId="164" fontId="11" fillId="0" borderId="0" xfId="1" applyNumberFormat="1" applyFont="1" applyFill="1" applyBorder="1" applyAlignment="1">
      <alignment horizontal="left" vertical="center"/>
    </xf>
    <xf numFmtId="164" fontId="20" fillId="0" borderId="0" xfId="1" applyNumberFormat="1" applyFont="1" applyAlignment="1">
      <alignment vertical="center" wrapText="1"/>
    </xf>
    <xf numFmtId="164" fontId="20" fillId="0" borderId="0" xfId="1" applyNumberFormat="1" applyFont="1" applyFill="1" applyBorder="1" applyAlignment="1">
      <alignment horizontal="right" vertical="center"/>
    </xf>
    <xf numFmtId="164" fontId="20" fillId="0" borderId="0" xfId="1" applyNumberFormat="1" applyFont="1" applyFill="1" applyAlignment="1">
      <alignment vertical="center"/>
    </xf>
    <xf numFmtId="164" fontId="22" fillId="8" borderId="5" xfId="1" applyNumberFormat="1" applyFont="1" applyFill="1" applyBorder="1" applyAlignment="1">
      <alignment horizontal="center" vertical="center" wrapText="1"/>
    </xf>
    <xf numFmtId="43" fontId="20" fillId="4" borderId="1" xfId="1" applyNumberFormat="1" applyFont="1" applyFill="1" applyBorder="1" applyAlignment="1">
      <alignment horizontal="right" vertical="center"/>
    </xf>
    <xf numFmtId="164" fontId="20" fillId="4" borderId="1" xfId="0" applyNumberFormat="1" applyFont="1" applyFill="1" applyBorder="1" applyAlignment="1">
      <alignment horizontal="right" vertical="center"/>
    </xf>
    <xf numFmtId="164" fontId="0" fillId="4" borderId="1" xfId="2" applyNumberFormat="1" applyFont="1" applyFill="1" applyBorder="1"/>
    <xf numFmtId="164" fontId="0" fillId="4" borderId="1" xfId="1" applyNumberFormat="1" applyFont="1" applyFill="1" applyBorder="1" applyAlignment="1">
      <alignment wrapText="1"/>
    </xf>
    <xf numFmtId="0" fontId="22" fillId="10" borderId="1" xfId="0" applyFont="1" applyFill="1" applyBorder="1" applyAlignment="1">
      <alignment horizontal="center" vertical="center"/>
    </xf>
    <xf numFmtId="0" fontId="22" fillId="10" borderId="1" xfId="0" applyFont="1" applyFill="1" applyBorder="1" applyAlignment="1">
      <alignment horizontal="left" vertical="center" wrapText="1"/>
    </xf>
    <xf numFmtId="164" fontId="22" fillId="10" borderId="1" xfId="0" applyNumberFormat="1" applyFont="1" applyFill="1" applyBorder="1" applyAlignment="1">
      <alignment horizontal="left" vertical="center"/>
    </xf>
    <xf numFmtId="0" fontId="20" fillId="0" borderId="1" xfId="0" applyFont="1" applyBorder="1" applyAlignment="1">
      <alignment horizontal="left"/>
    </xf>
    <xf numFmtId="0" fontId="0" fillId="0" borderId="0" xfId="0" applyAlignment="1">
      <alignment vertical="center"/>
    </xf>
    <xf numFmtId="0" fontId="20" fillId="4" borderId="1" xfId="0" applyFont="1" applyFill="1" applyBorder="1" applyAlignment="1">
      <alignment horizontal="left" vertical="center"/>
    </xf>
    <xf numFmtId="2" fontId="20" fillId="0" borderId="1" xfId="0" applyNumberFormat="1" applyFont="1" applyBorder="1" applyAlignment="1">
      <alignment horizontal="left" vertical="center" wrapText="1" indent="1"/>
    </xf>
    <xf numFmtId="38" fontId="20" fillId="4" borderId="1" xfId="0" applyNumberFormat="1" applyFont="1" applyFill="1" applyBorder="1" applyAlignment="1">
      <alignment horizontal="right" vertical="center" wrapText="1"/>
    </xf>
    <xf numFmtId="38" fontId="20" fillId="0" borderId="1" xfId="0" applyNumberFormat="1" applyFont="1" applyBorder="1" applyAlignment="1">
      <alignment horizontal="right" vertical="center" wrapText="1"/>
    </xf>
    <xf numFmtId="0" fontId="22" fillId="9" borderId="3" xfId="0" applyFont="1" applyFill="1" applyBorder="1" applyAlignment="1">
      <alignment horizontal="center" vertical="center"/>
    </xf>
    <xf numFmtId="0" fontId="22" fillId="9" borderId="5" xfId="0" applyFont="1" applyFill="1" applyBorder="1" applyAlignment="1">
      <alignment horizontal="center" vertical="center"/>
    </xf>
    <xf numFmtId="0" fontId="22" fillId="6" borderId="1" xfId="0" applyFont="1" applyFill="1" applyBorder="1" applyAlignment="1">
      <alignment horizontal="left" vertical="center"/>
    </xf>
    <xf numFmtId="0" fontId="30" fillId="0" borderId="7" xfId="0" applyFont="1" applyBorder="1" applyAlignment="1">
      <alignment horizontal="left" vertical="center" wrapText="1"/>
    </xf>
    <xf numFmtId="0" fontId="22" fillId="0" borderId="0" xfId="0" applyFont="1" applyAlignment="1">
      <alignment horizontal="left" vertical="center" wrapText="1"/>
    </xf>
    <xf numFmtId="0" fontId="0" fillId="0" borderId="0" xfId="0" applyAlignment="1">
      <alignment horizontal="left" vertical="center" wrapText="1"/>
    </xf>
    <xf numFmtId="0" fontId="1" fillId="0" borderId="0" xfId="0" applyFont="1" applyAlignment="1">
      <alignment horizontal="center" vertical="center" wrapText="1"/>
    </xf>
    <xf numFmtId="0" fontId="1" fillId="0" borderId="2" xfId="0" applyFont="1" applyBorder="1" applyAlignment="1">
      <alignment horizontal="center" vertical="center" wrapText="1"/>
    </xf>
    <xf numFmtId="0" fontId="14" fillId="7" borderId="3" xfId="0" applyFont="1" applyFill="1" applyBorder="1" applyAlignment="1">
      <alignment vertical="center" wrapText="1"/>
    </xf>
    <xf numFmtId="0" fontId="0" fillId="7" borderId="4" xfId="0" applyFill="1" applyBorder="1" applyAlignment="1">
      <alignment vertical="center" wrapText="1"/>
    </xf>
    <xf numFmtId="0" fontId="0" fillId="7" borderId="5" xfId="0" applyFill="1" applyBorder="1" applyAlignment="1">
      <alignment vertical="center" wrapText="1"/>
    </xf>
    <xf numFmtId="0" fontId="27" fillId="0" borderId="2" xfId="0" applyFont="1" applyBorder="1" applyAlignment="1">
      <alignment horizontal="left" vertical="top" wrapText="1"/>
    </xf>
    <xf numFmtId="0" fontId="28" fillId="0" borderId="2" xfId="0" applyFont="1" applyBorder="1" applyAlignment="1">
      <alignment horizontal="left" vertical="top" wrapText="1"/>
    </xf>
    <xf numFmtId="0" fontId="10" fillId="0" borderId="3" xfId="0" applyFont="1" applyBorder="1" applyAlignment="1">
      <alignment horizontal="right" vertical="center" wrapText="1"/>
    </xf>
    <xf numFmtId="0" fontId="10" fillId="0" borderId="4" xfId="0" applyFont="1" applyBorder="1" applyAlignment="1">
      <alignment horizontal="right" vertical="center" wrapText="1"/>
    </xf>
    <xf numFmtId="0" fontId="22" fillId="8" borderId="3" xfId="0" applyFont="1" applyFill="1" applyBorder="1" applyAlignment="1">
      <alignment horizontal="left" vertical="center" wrapText="1"/>
    </xf>
    <xf numFmtId="0" fontId="20" fillId="0" borderId="4" xfId="0" applyFont="1" applyBorder="1" applyAlignment="1">
      <alignment horizontal="left" vertical="center"/>
    </xf>
    <xf numFmtId="0" fontId="20" fillId="0" borderId="5" xfId="0" applyFont="1" applyBorder="1" applyAlignment="1">
      <alignment horizontal="left" vertical="center"/>
    </xf>
    <xf numFmtId="0" fontId="29" fillId="0" borderId="0" xfId="0" applyFont="1" applyAlignment="1">
      <alignment vertical="center" wrapText="1"/>
    </xf>
    <xf numFmtId="0" fontId="22" fillId="8" borderId="3" xfId="0" applyFont="1" applyFill="1" applyBorder="1" applyAlignment="1">
      <alignment vertical="center" wrapText="1"/>
    </xf>
    <xf numFmtId="0" fontId="22" fillId="8" borderId="4" xfId="0" applyFont="1" applyFill="1" applyBorder="1" applyAlignment="1">
      <alignment vertical="center"/>
    </xf>
    <xf numFmtId="0" fontId="22" fillId="8" borderId="5" xfId="0" applyFont="1" applyFill="1" applyBorder="1" applyAlignment="1">
      <alignment vertical="center"/>
    </xf>
    <xf numFmtId="0" fontId="30" fillId="0" borderId="0" xfId="0" applyFont="1" applyAlignment="1">
      <alignment horizontal="left" vertical="center"/>
    </xf>
    <xf numFmtId="0" fontId="22" fillId="8" borderId="1" xfId="0" applyFont="1" applyFill="1" applyBorder="1" applyAlignment="1">
      <alignment horizontal="center"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6" borderId="1" xfId="0" applyFont="1" applyFill="1" applyBorder="1" applyAlignment="1">
      <alignment horizontal="left" vertical="center" wrapText="1"/>
    </xf>
    <xf numFmtId="0" fontId="27" fillId="0" borderId="0" xfId="0" applyFont="1" applyBorder="1" applyAlignment="1">
      <alignment horizontal="left" vertical="top" wrapText="1"/>
    </xf>
    <xf numFmtId="0" fontId="28" fillId="0" borderId="0" xfId="0" applyFont="1" applyBorder="1" applyAlignment="1">
      <alignment horizontal="left" vertical="top" wrapText="1"/>
    </xf>
    <xf numFmtId="0" fontId="10" fillId="0" borderId="3" xfId="0" applyFont="1" applyBorder="1" applyAlignment="1">
      <alignment horizontal="right" wrapText="1"/>
    </xf>
    <xf numFmtId="0" fontId="10" fillId="0" borderId="4" xfId="0" applyFont="1" applyBorder="1" applyAlignment="1">
      <alignment horizontal="right" wrapText="1"/>
    </xf>
    <xf numFmtId="0" fontId="22" fillId="8" borderId="4" xfId="0" applyFont="1" applyFill="1" applyBorder="1" applyAlignment="1">
      <alignment horizontal="left" vertical="center" wrapText="1"/>
    </xf>
    <xf numFmtId="0" fontId="22" fillId="8" borderId="5" xfId="0" applyFont="1" applyFill="1" applyBorder="1" applyAlignment="1">
      <alignment horizontal="left" vertical="center" wrapText="1"/>
    </xf>
    <xf numFmtId="0" fontId="10" fillId="0" borderId="5" xfId="0" applyFont="1" applyBorder="1" applyAlignment="1">
      <alignment horizontal="right" vertical="center" wrapText="1"/>
    </xf>
    <xf numFmtId="0" fontId="0" fillId="0" borderId="2" xfId="0" applyBorder="1" applyAlignment="1">
      <alignment horizontal="left" vertical="top" wrapText="1"/>
    </xf>
    <xf numFmtId="0" fontId="13" fillId="0" borderId="0" xfId="0" applyFont="1" applyFill="1" applyBorder="1" applyAlignment="1">
      <alignment horizontal="left" vertical="top" wrapText="1"/>
    </xf>
    <xf numFmtId="0" fontId="7" fillId="0" borderId="0" xfId="0" applyFont="1" applyAlignment="1">
      <alignment horizontal="left"/>
    </xf>
    <xf numFmtId="0" fontId="0" fillId="0" borderId="0" xfId="0" applyAlignment="1">
      <alignment horizontal="left"/>
    </xf>
  </cellXfs>
  <cellStyles count="4">
    <cellStyle name="Comma" xfId="1" builtinId="3"/>
    <cellStyle name="Comma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abSelected="1" zoomScale="120" zoomScaleNormal="120" zoomScaleSheetLayoutView="98" workbookViewId="0">
      <selection activeCell="B29" sqref="B29"/>
    </sheetView>
  </sheetViews>
  <sheetFormatPr defaultColWidth="9.109375" defaultRowHeight="14.4" x14ac:dyDescent="0.3"/>
  <cols>
    <col min="1" max="1" width="5.44140625" style="85" customWidth="1"/>
    <col min="2" max="2" width="52" style="81" customWidth="1"/>
    <col min="3" max="3" width="10.6640625" style="85" customWidth="1"/>
    <col min="4" max="4" width="9.6640625" style="85" bestFit="1" customWidth="1"/>
    <col min="5" max="10" width="9.109375" style="85"/>
    <col min="11" max="16384" width="9.109375" style="45"/>
  </cols>
  <sheetData>
    <row r="1" spans="1:10" ht="33" customHeight="1" x14ac:dyDescent="0.3">
      <c r="A1" s="244" t="s">
        <v>368</v>
      </c>
      <c r="B1" s="245"/>
      <c r="C1" s="245"/>
      <c r="D1" s="235"/>
      <c r="E1" s="235"/>
      <c r="F1" s="235"/>
    </row>
    <row r="2" spans="1:10" s="74" customFormat="1" x14ac:dyDescent="0.3">
      <c r="A2" s="102"/>
      <c r="B2" s="81"/>
      <c r="C2" s="85"/>
      <c r="D2" s="85"/>
      <c r="E2" s="85"/>
      <c r="F2" s="85"/>
      <c r="G2" s="85"/>
      <c r="H2" s="85"/>
      <c r="I2" s="85"/>
      <c r="J2" s="85"/>
    </row>
    <row r="3" spans="1:10" ht="33" customHeight="1" x14ac:dyDescent="0.3">
      <c r="A3" s="203" t="s">
        <v>318</v>
      </c>
      <c r="B3" s="103" t="s">
        <v>0</v>
      </c>
      <c r="C3" s="103" t="s">
        <v>170</v>
      </c>
    </row>
    <row r="4" spans="1:10" x14ac:dyDescent="0.3">
      <c r="A4" s="231">
        <v>1</v>
      </c>
      <c r="B4" s="232" t="s">
        <v>375</v>
      </c>
      <c r="C4" s="210">
        <f>+'1. Intermed &amp; Farmer Selection'!F22</f>
        <v>50500</v>
      </c>
      <c r="D4" s="105"/>
      <c r="E4" s="105"/>
    </row>
    <row r="5" spans="1:10" s="74" customFormat="1" x14ac:dyDescent="0.3">
      <c r="A5" s="106"/>
      <c r="B5" s="64"/>
      <c r="C5" s="107"/>
      <c r="D5" s="105"/>
      <c r="E5" s="105"/>
      <c r="F5" s="85"/>
      <c r="G5" s="85"/>
      <c r="H5" s="85"/>
      <c r="I5" s="85"/>
      <c r="J5" s="85"/>
    </row>
    <row r="6" spans="1:10" x14ac:dyDescent="0.3">
      <c r="A6" s="231">
        <v>2</v>
      </c>
      <c r="B6" s="232" t="s">
        <v>85</v>
      </c>
      <c r="C6" s="233">
        <f>+'2. Input Supply'!C9</f>
        <v>329800</v>
      </c>
      <c r="D6" s="105"/>
      <c r="E6" s="105"/>
    </row>
    <row r="7" spans="1:10" s="235" customFormat="1" x14ac:dyDescent="0.3">
      <c r="A7" s="202">
        <f>+'2. Input Supply'!A3</f>
        <v>2.1</v>
      </c>
      <c r="B7" s="202" t="str">
        <f>+'2. Input Supply'!B3</f>
        <v xml:space="preserve">Seeds </v>
      </c>
      <c r="C7" s="104">
        <f>+'2. Input Supply'!C3</f>
        <v>199600</v>
      </c>
      <c r="D7" s="105"/>
      <c r="E7" s="105"/>
      <c r="F7" s="85"/>
      <c r="G7" s="85"/>
      <c r="H7" s="85"/>
      <c r="I7" s="85"/>
      <c r="J7" s="85"/>
    </row>
    <row r="8" spans="1:10" s="74" customFormat="1" x14ac:dyDescent="0.3">
      <c r="A8" s="202">
        <f>+'2. Input Supply'!A4</f>
        <v>2.2000000000000002</v>
      </c>
      <c r="B8" s="202" t="str">
        <f>+'2. Input Supply'!B4</f>
        <v>Fertilzer</v>
      </c>
      <c r="C8" s="104">
        <f>+'2. Input Supply'!C4</f>
        <v>99800</v>
      </c>
      <c r="D8" s="105"/>
      <c r="E8" s="105"/>
      <c r="F8" s="85"/>
      <c r="G8" s="85"/>
      <c r="H8" s="85"/>
      <c r="I8" s="85"/>
      <c r="J8" s="85"/>
    </row>
    <row r="9" spans="1:10" s="74" customFormat="1" x14ac:dyDescent="0.3">
      <c r="A9" s="202">
        <f>+'2. Input Supply'!A5</f>
        <v>2.2999999999999998</v>
      </c>
      <c r="B9" s="202" t="str">
        <f>+'2. Input Supply'!B5</f>
        <v>Crop Protection</v>
      </c>
      <c r="C9" s="104">
        <f>+'2. Input Supply'!C5</f>
        <v>10000</v>
      </c>
      <c r="D9" s="105"/>
      <c r="E9" s="105"/>
      <c r="F9" s="85"/>
      <c r="G9" s="85"/>
      <c r="H9" s="85"/>
      <c r="I9" s="85"/>
      <c r="J9" s="85"/>
    </row>
    <row r="10" spans="1:10" s="74" customFormat="1" x14ac:dyDescent="0.3">
      <c r="A10" s="202">
        <f>+'2. Input Supply'!A6</f>
        <v>2.4</v>
      </c>
      <c r="B10" s="202" t="str">
        <f>+'2. Input Supply'!B6</f>
        <v>Other (irrigation, land preparation, harvest, etc.)</v>
      </c>
      <c r="C10" s="104">
        <f>+'2. Input Supply'!C6</f>
        <v>0</v>
      </c>
      <c r="D10" s="105"/>
      <c r="E10" s="105"/>
      <c r="F10" s="85"/>
      <c r="G10" s="85"/>
      <c r="H10" s="85"/>
      <c r="I10" s="85"/>
      <c r="J10" s="85"/>
    </row>
    <row r="11" spans="1:10" s="74" customFormat="1" x14ac:dyDescent="0.3">
      <c r="A11" s="202">
        <f>+'2. Input Supply'!A7</f>
        <v>2.5</v>
      </c>
      <c r="B11" s="202" t="str">
        <f>+'2. Input Supply'!B7</f>
        <v>Transportation costs to farmers</v>
      </c>
      <c r="C11" s="104">
        <f>+'2. Input Supply'!C7</f>
        <v>20400</v>
      </c>
      <c r="D11" s="105"/>
      <c r="E11" s="105"/>
      <c r="F11" s="85"/>
      <c r="G11" s="85"/>
      <c r="H11" s="85"/>
      <c r="I11" s="85"/>
      <c r="J11" s="85"/>
    </row>
    <row r="12" spans="1:10" s="74" customFormat="1" x14ac:dyDescent="0.3">
      <c r="A12" s="106"/>
      <c r="B12" s="64"/>
      <c r="C12" s="104"/>
      <c r="D12" s="105"/>
      <c r="E12" s="105"/>
      <c r="F12" s="85"/>
      <c r="G12" s="85"/>
      <c r="H12" s="85"/>
      <c r="I12" s="85"/>
      <c r="J12" s="85"/>
    </row>
    <row r="13" spans="1:10" s="74" customFormat="1" x14ac:dyDescent="0.3">
      <c r="A13" s="231" t="s">
        <v>376</v>
      </c>
      <c r="B13" s="232" t="s">
        <v>312</v>
      </c>
      <c r="C13" s="233">
        <f>'2a. Seed Production Costs'!F21</f>
        <v>9000</v>
      </c>
      <c r="D13" s="105"/>
      <c r="E13" s="105"/>
      <c r="F13" s="85"/>
      <c r="G13" s="85"/>
      <c r="H13" s="85"/>
      <c r="I13" s="85"/>
      <c r="J13" s="85"/>
    </row>
    <row r="14" spans="1:10" s="74" customFormat="1" x14ac:dyDescent="0.3">
      <c r="A14" s="106"/>
      <c r="B14" s="64"/>
      <c r="C14" s="104"/>
      <c r="D14" s="105"/>
      <c r="E14" s="105"/>
      <c r="F14" s="85"/>
      <c r="G14" s="85"/>
      <c r="H14" s="85"/>
      <c r="I14" s="85"/>
      <c r="J14" s="85"/>
    </row>
    <row r="15" spans="1:10" x14ac:dyDescent="0.3">
      <c r="A15" s="231">
        <v>3</v>
      </c>
      <c r="B15" s="232" t="s">
        <v>86</v>
      </c>
      <c r="C15" s="233">
        <f>+'3. Training, Demos, TA'!C11</f>
        <v>28050</v>
      </c>
      <c r="D15" s="105"/>
      <c r="E15" s="105"/>
    </row>
    <row r="16" spans="1:10" s="74" customFormat="1" x14ac:dyDescent="0.3">
      <c r="A16" s="202">
        <f>+'3. Training, Demos, TA'!A3</f>
        <v>3.1</v>
      </c>
      <c r="B16" s="202" t="str">
        <f>+'3. Training, Demos, TA'!B3</f>
        <v>Training Materials Development</v>
      </c>
      <c r="C16" s="104">
        <f>+'3. Training, Demos, TA'!C3</f>
        <v>300</v>
      </c>
      <c r="D16" s="105"/>
      <c r="E16" s="105"/>
      <c r="F16" s="85"/>
      <c r="G16" s="85"/>
      <c r="H16" s="85"/>
      <c r="I16" s="85"/>
      <c r="J16" s="85"/>
    </row>
    <row r="17" spans="1:10" s="74" customFormat="1" x14ac:dyDescent="0.3">
      <c r="A17" s="202">
        <f>+'3. Training, Demos, TA'!A4</f>
        <v>3.2</v>
      </c>
      <c r="B17" s="202" t="str">
        <f>+'3. Training, Demos, TA'!B4</f>
        <v>TOT for Training Teams</v>
      </c>
      <c r="C17" s="104">
        <f>+'3. Training, Demos, TA'!C4</f>
        <v>650</v>
      </c>
      <c r="D17" s="105"/>
      <c r="E17" s="105"/>
      <c r="F17" s="85"/>
      <c r="G17" s="85"/>
      <c r="H17" s="85"/>
      <c r="I17" s="85"/>
      <c r="J17" s="85"/>
    </row>
    <row r="18" spans="1:10" s="74" customFormat="1" x14ac:dyDescent="0.3">
      <c r="A18" s="202">
        <f>+'3. Training, Demos, TA'!A5</f>
        <v>3.3</v>
      </c>
      <c r="B18" s="202" t="str">
        <f>+'3. Training, Demos, TA'!B5</f>
        <v>Farmer-level training sessions</v>
      </c>
      <c r="C18" s="104">
        <f>+'3. Training, Demos, TA'!C5</f>
        <v>15300</v>
      </c>
      <c r="D18" s="105"/>
      <c r="E18" s="105"/>
      <c r="F18" s="85"/>
      <c r="G18" s="85"/>
      <c r="H18" s="85"/>
      <c r="I18" s="85"/>
      <c r="J18" s="85"/>
    </row>
    <row r="19" spans="1:10" s="74" customFormat="1" ht="24" customHeight="1" x14ac:dyDescent="0.3">
      <c r="A19" s="202">
        <f>+'3. Training, Demos, TA'!A6</f>
        <v>3.4</v>
      </c>
      <c r="B19" s="202" t="str">
        <f>+'3. Training, Demos, TA'!B6</f>
        <v>Local intermediary-level training and meetings</v>
      </c>
      <c r="C19" s="104">
        <f>+'3. Training, Demos, TA'!C6</f>
        <v>11200</v>
      </c>
      <c r="D19" s="105"/>
      <c r="E19" s="105"/>
      <c r="F19" s="85"/>
      <c r="G19" s="85"/>
      <c r="H19" s="85"/>
      <c r="I19" s="85"/>
      <c r="J19" s="85"/>
    </row>
    <row r="20" spans="1:10" s="74" customFormat="1" x14ac:dyDescent="0.3">
      <c r="A20" s="202">
        <f>+'3. Training, Demos, TA'!A7</f>
        <v>3.5</v>
      </c>
      <c r="B20" s="202" t="str">
        <f>+'3. Training, Demos, TA'!B7</f>
        <v xml:space="preserve">Demonstration Plots </v>
      </c>
      <c r="C20" s="104">
        <f>+'3. Training, Demos, TA'!C7</f>
        <v>300</v>
      </c>
      <c r="D20" s="105"/>
      <c r="E20" s="105"/>
      <c r="F20" s="85"/>
      <c r="G20" s="85"/>
      <c r="H20" s="85"/>
      <c r="I20" s="85"/>
      <c r="J20" s="85"/>
    </row>
    <row r="21" spans="1:10" s="74" customFormat="1" x14ac:dyDescent="0.3">
      <c r="A21" s="202">
        <f>+'3. Training, Demos, TA'!A8</f>
        <v>3.6</v>
      </c>
      <c r="B21" s="202" t="str">
        <f>+'3. Training, Demos, TA'!B8</f>
        <v>Field Days</v>
      </c>
      <c r="C21" s="104">
        <f>+'3. Training, Demos, TA'!C8</f>
        <v>0</v>
      </c>
      <c r="D21" s="105"/>
      <c r="E21" s="105"/>
      <c r="F21" s="85"/>
      <c r="G21" s="85"/>
      <c r="H21" s="85"/>
      <c r="I21" s="85"/>
      <c r="J21" s="85"/>
    </row>
    <row r="22" spans="1:10" s="74" customFormat="1" x14ac:dyDescent="0.3">
      <c r="A22" s="202">
        <f>+'3. Training, Demos, TA'!A9</f>
        <v>3.7</v>
      </c>
      <c r="B22" s="202" t="str">
        <f>+'3. Training, Demos, TA'!B9</f>
        <v>Trial Plots</v>
      </c>
      <c r="C22" s="104">
        <f>+'3. Training, Demos, TA'!C9</f>
        <v>300</v>
      </c>
      <c r="D22" s="105"/>
      <c r="E22" s="105"/>
      <c r="F22" s="85"/>
      <c r="G22" s="85"/>
      <c r="H22" s="85"/>
      <c r="I22" s="85"/>
      <c r="J22" s="85"/>
    </row>
    <row r="23" spans="1:10" s="74" customFormat="1" x14ac:dyDescent="0.3">
      <c r="A23" s="106"/>
      <c r="B23" s="64"/>
      <c r="C23" s="104"/>
      <c r="D23" s="105"/>
      <c r="E23" s="105"/>
      <c r="F23" s="85"/>
      <c r="G23" s="85"/>
      <c r="H23" s="85"/>
      <c r="I23" s="85"/>
      <c r="J23" s="85"/>
    </row>
    <row r="24" spans="1:10" x14ac:dyDescent="0.3">
      <c r="A24" s="231">
        <v>4</v>
      </c>
      <c r="B24" s="232" t="s">
        <v>87</v>
      </c>
      <c r="C24" s="233">
        <f>'4. Collection and Logistics'!F15</f>
        <v>1700400</v>
      </c>
      <c r="D24" s="105"/>
      <c r="E24" s="105"/>
    </row>
    <row r="25" spans="1:10" s="74" customFormat="1" x14ac:dyDescent="0.3">
      <c r="A25" s="202">
        <f>'4. Collection and Logistics'!A4</f>
        <v>4.0999999999999996</v>
      </c>
      <c r="B25" s="202" t="str">
        <f>'4. Collection and Logistics'!B4</f>
        <v>Purchase of Crops</v>
      </c>
      <c r="C25" s="104">
        <f>'4. Collection and Logistics'!F4</f>
        <v>1500000</v>
      </c>
      <c r="D25" s="105"/>
      <c r="E25" s="105"/>
      <c r="F25" s="85"/>
      <c r="G25" s="85"/>
      <c r="H25" s="85"/>
      <c r="I25" s="85"/>
      <c r="J25" s="85"/>
    </row>
    <row r="26" spans="1:10" s="74" customFormat="1" x14ac:dyDescent="0.3">
      <c r="A26" s="202">
        <f>'4. Collection and Logistics'!A5</f>
        <v>4.2</v>
      </c>
      <c r="B26" s="202" t="str">
        <f>'4. Collection and Logistics'!B5</f>
        <v>Commission for local intermediaries</v>
      </c>
      <c r="C26" s="104">
        <f>'4. Collection and Logistics'!F5</f>
        <v>50000</v>
      </c>
      <c r="D26" s="105"/>
      <c r="E26" s="105"/>
      <c r="F26" s="85"/>
      <c r="G26" s="85"/>
      <c r="H26" s="85"/>
      <c r="I26" s="85"/>
      <c r="J26" s="85"/>
    </row>
    <row r="27" spans="1:10" s="74" customFormat="1" x14ac:dyDescent="0.3">
      <c r="A27" s="202">
        <f>'4. Collection and Logistics'!A6</f>
        <v>4.3</v>
      </c>
      <c r="B27" s="202" t="str">
        <f>'4. Collection and Logistics'!B6</f>
        <v>Local Storage costs</v>
      </c>
      <c r="C27" s="104">
        <f>'4. Collection and Logistics'!F6</f>
        <v>100</v>
      </c>
      <c r="D27" s="105"/>
      <c r="E27" s="105"/>
      <c r="F27" s="85"/>
      <c r="G27" s="85"/>
      <c r="H27" s="85"/>
      <c r="I27" s="85"/>
      <c r="J27" s="85"/>
    </row>
    <row r="28" spans="1:10" s="74" customFormat="1" x14ac:dyDescent="0.3">
      <c r="A28" s="202">
        <f>'4. Collection and Logistics'!A7</f>
        <v>4.4000000000000004</v>
      </c>
      <c r="B28" s="202" t="str">
        <f>'4. Collection and Logistics'!B7</f>
        <v xml:space="preserve">Gunny Bags </v>
      </c>
      <c r="C28" s="104">
        <f>'4. Collection and Logistics'!F7</f>
        <v>50</v>
      </c>
      <c r="D28" s="105"/>
      <c r="E28" s="105"/>
      <c r="F28" s="85"/>
      <c r="G28" s="85"/>
      <c r="H28" s="85"/>
      <c r="I28" s="85"/>
      <c r="J28" s="85"/>
    </row>
    <row r="29" spans="1:10" s="74" customFormat="1" x14ac:dyDescent="0.3">
      <c r="A29" s="202">
        <f>'4. Collection and Logistics'!A8</f>
        <v>4.5</v>
      </c>
      <c r="B29" s="202" t="str">
        <f>'4. Collection and Logistics'!B8</f>
        <v>Weighing Scales</v>
      </c>
      <c r="C29" s="104">
        <f>'4. Collection and Logistics'!F8</f>
        <v>50</v>
      </c>
      <c r="D29" s="105"/>
      <c r="E29" s="105"/>
      <c r="F29" s="85"/>
      <c r="G29" s="85"/>
      <c r="H29" s="85"/>
      <c r="I29" s="85"/>
      <c r="J29" s="85"/>
    </row>
    <row r="30" spans="1:10" s="74" customFormat="1" x14ac:dyDescent="0.3">
      <c r="A30" s="202">
        <f>'4. Collection and Logistics'!A9</f>
        <v>4.5999999999999996</v>
      </c>
      <c r="B30" s="202" t="str">
        <f>'4. Collection and Logistics'!B9</f>
        <v>Moisture Meters</v>
      </c>
      <c r="C30" s="104">
        <f>'4. Collection and Logistics'!F9</f>
        <v>50</v>
      </c>
      <c r="D30" s="105"/>
      <c r="E30" s="105"/>
      <c r="F30" s="85"/>
      <c r="G30" s="85"/>
      <c r="H30" s="85"/>
      <c r="I30" s="85"/>
      <c r="J30" s="85"/>
    </row>
    <row r="31" spans="1:10" s="74" customFormat="1" ht="26.4" x14ac:dyDescent="0.3">
      <c r="A31" s="202">
        <f>'4. Collection and Logistics'!A10</f>
        <v>4.7</v>
      </c>
      <c r="B31" s="202" t="str">
        <f>'4. Collection and Logistics'!B10</f>
        <v xml:space="preserve">Local intermediary collection point (PH) construction or rental </v>
      </c>
      <c r="C31" s="104">
        <f>'4. Collection and Logistics'!F10</f>
        <v>50</v>
      </c>
      <c r="D31" s="105"/>
      <c r="E31" s="105"/>
      <c r="F31" s="85"/>
      <c r="G31" s="85"/>
      <c r="H31" s="85"/>
      <c r="I31" s="85"/>
      <c r="J31" s="85"/>
    </row>
    <row r="32" spans="1:10" s="235" customFormat="1" ht="26.4" x14ac:dyDescent="0.3">
      <c r="A32" s="202">
        <f>'4. Collection and Logistics'!A11</f>
        <v>4.8</v>
      </c>
      <c r="B32" s="202" t="str">
        <f>'4. Collection and Logistics'!B11</f>
        <v>Transportation costs from collection points to Company warehouse</v>
      </c>
      <c r="C32" s="104">
        <f>'4. Collection and Logistics'!F11</f>
        <v>150000</v>
      </c>
      <c r="D32" s="105"/>
      <c r="E32" s="105"/>
      <c r="F32" s="85"/>
      <c r="G32" s="85"/>
      <c r="H32" s="85"/>
      <c r="I32" s="85"/>
      <c r="J32" s="85"/>
    </row>
    <row r="33" spans="1:10" s="74" customFormat="1" x14ac:dyDescent="0.3">
      <c r="A33" s="202">
        <f>'4. Collection and Logistics'!A12</f>
        <v>4.9000000000000004</v>
      </c>
      <c r="B33" s="202" t="str">
        <f>'4. Collection and Logistics'!B12</f>
        <v>Financing costs for procurement (interest expense)</v>
      </c>
      <c r="C33" s="104">
        <f>'4. Collection and Logistics'!F12</f>
        <v>50</v>
      </c>
      <c r="D33" s="105"/>
      <c r="E33" s="105"/>
      <c r="F33" s="85"/>
      <c r="G33" s="85"/>
      <c r="H33" s="85"/>
      <c r="I33" s="85"/>
      <c r="J33" s="85"/>
    </row>
    <row r="34" spans="1:10" s="74" customFormat="1" x14ac:dyDescent="0.3">
      <c r="A34" s="237">
        <f>'4. Collection and Logistics'!A13</f>
        <v>4.0999999999999996</v>
      </c>
      <c r="B34" s="202" t="str">
        <f>'4. Collection and Logistics'!B13</f>
        <v>Other</v>
      </c>
      <c r="C34" s="104">
        <f>'4. Collection and Logistics'!F13</f>
        <v>50</v>
      </c>
      <c r="D34" s="105"/>
      <c r="E34" s="105"/>
      <c r="F34" s="85"/>
      <c r="G34" s="85"/>
      <c r="H34" s="85"/>
      <c r="I34" s="85"/>
      <c r="J34" s="85"/>
    </row>
    <row r="35" spans="1:10" s="74" customFormat="1" x14ac:dyDescent="0.3">
      <c r="A35" s="106"/>
      <c r="B35" s="64"/>
      <c r="C35" s="104"/>
      <c r="D35" s="105"/>
      <c r="E35" s="105"/>
      <c r="F35" s="85"/>
      <c r="G35" s="85"/>
      <c r="H35" s="85"/>
      <c r="I35" s="85"/>
      <c r="J35" s="85"/>
    </row>
    <row r="36" spans="1:10" x14ac:dyDescent="0.3">
      <c r="A36" s="231">
        <v>5</v>
      </c>
      <c r="B36" s="232" t="s">
        <v>88</v>
      </c>
      <c r="C36" s="233">
        <f>+'5. Staffing'!C10</f>
        <v>3700</v>
      </c>
      <c r="D36" s="105"/>
      <c r="E36" s="105"/>
    </row>
    <row r="37" spans="1:10" s="74" customFormat="1" x14ac:dyDescent="0.3">
      <c r="A37" s="202">
        <f>+'5. Staffing'!A4</f>
        <v>5.0999999999999996</v>
      </c>
      <c r="B37" s="202" t="str">
        <f>+'5. Staffing'!B4</f>
        <v>Pre-season Preparation Activities</v>
      </c>
      <c r="C37" s="104">
        <f>+'5. Staffing'!C4</f>
        <v>700</v>
      </c>
      <c r="D37" s="105"/>
      <c r="E37" s="105"/>
      <c r="F37" s="85"/>
      <c r="G37" s="85"/>
      <c r="H37" s="85"/>
      <c r="I37" s="85"/>
      <c r="J37" s="85"/>
    </row>
    <row r="38" spans="1:10" s="74" customFormat="1" x14ac:dyDescent="0.3">
      <c r="A38" s="202">
        <f>+'5. Staffing'!A5</f>
        <v>5.2</v>
      </c>
      <c r="B38" s="202" t="str">
        <f>+'5. Staffing'!B5</f>
        <v>Planting and Monitoring Activities</v>
      </c>
      <c r="C38" s="104">
        <f>+'5. Staffing'!C5</f>
        <v>1200</v>
      </c>
      <c r="D38" s="105"/>
      <c r="E38" s="105"/>
      <c r="F38" s="85"/>
      <c r="G38" s="85"/>
      <c r="H38" s="85"/>
      <c r="I38" s="85"/>
      <c r="J38" s="85"/>
    </row>
    <row r="39" spans="1:10" s="74" customFormat="1" x14ac:dyDescent="0.3">
      <c r="A39" s="202">
        <f>+'5. Staffing'!A6</f>
        <v>5.3</v>
      </c>
      <c r="B39" s="202" t="str">
        <f>+'5. Staffing'!B6</f>
        <v>Procurement Activities</v>
      </c>
      <c r="C39" s="104">
        <f>+'5. Staffing'!C6</f>
        <v>1000</v>
      </c>
      <c r="D39" s="105"/>
      <c r="E39" s="105"/>
      <c r="F39" s="85"/>
      <c r="G39" s="85"/>
      <c r="H39" s="85"/>
      <c r="I39" s="85"/>
      <c r="J39" s="85"/>
    </row>
    <row r="40" spans="1:10" s="74" customFormat="1" x14ac:dyDescent="0.3">
      <c r="A40" s="202">
        <f>+'5. Staffing'!A7</f>
        <v>5.4</v>
      </c>
      <c r="B40" s="202" t="str">
        <f>+'5. Staffing'!B7</f>
        <v>Other Activities [TBD]</v>
      </c>
      <c r="C40" s="104">
        <f>+'5. Staffing'!C7</f>
        <v>800</v>
      </c>
      <c r="D40" s="105"/>
      <c r="E40" s="105"/>
      <c r="F40" s="85"/>
      <c r="G40" s="85"/>
      <c r="H40" s="85"/>
      <c r="I40" s="85"/>
      <c r="J40" s="85"/>
    </row>
    <row r="41" spans="1:10" s="74" customFormat="1" x14ac:dyDescent="0.3">
      <c r="A41" s="106"/>
      <c r="B41" s="64"/>
      <c r="C41" s="104"/>
      <c r="D41" s="105"/>
      <c r="E41" s="105"/>
      <c r="F41" s="85"/>
      <c r="G41" s="85"/>
      <c r="H41" s="85"/>
      <c r="I41" s="85"/>
      <c r="J41" s="85"/>
    </row>
    <row r="42" spans="1:10" x14ac:dyDescent="0.3">
      <c r="A42" s="231">
        <v>6</v>
      </c>
      <c r="B42" s="232" t="s">
        <v>316</v>
      </c>
      <c r="C42" s="233">
        <f>'6. Field Operation Costs'!F17</f>
        <v>2000</v>
      </c>
      <c r="D42" s="105"/>
      <c r="E42" s="105"/>
    </row>
    <row r="43" spans="1:10" s="74" customFormat="1" x14ac:dyDescent="0.3">
      <c r="A43" s="65">
        <f>'6. Field Operation Costs'!A5</f>
        <v>6.1</v>
      </c>
      <c r="B43" s="202" t="str">
        <f>'6. Field Operation Costs'!B5</f>
        <v>Rent</v>
      </c>
      <c r="C43" s="104">
        <f>'6. Field Operation Costs'!F5</f>
        <v>100</v>
      </c>
      <c r="D43" s="105"/>
      <c r="E43" s="105"/>
      <c r="F43" s="85"/>
      <c r="G43" s="85"/>
      <c r="H43" s="85"/>
      <c r="I43" s="85"/>
      <c r="J43" s="85"/>
    </row>
    <row r="44" spans="1:10" s="74" customFormat="1" x14ac:dyDescent="0.3">
      <c r="A44" s="65">
        <f>'6. Field Operation Costs'!A6</f>
        <v>6.2</v>
      </c>
      <c r="B44" s="202" t="str">
        <f>'6. Field Operation Costs'!B6</f>
        <v>Utilities</v>
      </c>
      <c r="C44" s="104">
        <f>'6. Field Operation Costs'!F6</f>
        <v>100</v>
      </c>
      <c r="D44" s="105"/>
      <c r="E44" s="105"/>
      <c r="F44" s="85"/>
      <c r="G44" s="85"/>
      <c r="H44" s="85"/>
      <c r="I44" s="85"/>
      <c r="J44" s="85"/>
    </row>
    <row r="45" spans="1:10" s="74" customFormat="1" x14ac:dyDescent="0.3">
      <c r="A45" s="65">
        <f>'6. Field Operation Costs'!A7</f>
        <v>6.3</v>
      </c>
      <c r="B45" s="202" t="str">
        <f>'6. Field Operation Costs'!B7</f>
        <v>Comunication costs</v>
      </c>
      <c r="C45" s="104">
        <f>'6. Field Operation Costs'!F7</f>
        <v>100</v>
      </c>
      <c r="D45" s="105"/>
      <c r="E45" s="105"/>
      <c r="F45" s="85"/>
      <c r="G45" s="85"/>
      <c r="H45" s="85"/>
      <c r="I45" s="85"/>
      <c r="J45" s="85"/>
    </row>
    <row r="46" spans="1:10" s="74" customFormat="1" x14ac:dyDescent="0.3">
      <c r="A46" s="65">
        <f>'6. Field Operation Costs'!A8</f>
        <v>6.4</v>
      </c>
      <c r="B46" s="202" t="str">
        <f>'6. Field Operation Costs'!B8</f>
        <v>Refreshments</v>
      </c>
      <c r="C46" s="104">
        <f>'6. Field Operation Costs'!F8</f>
        <v>100</v>
      </c>
      <c r="D46" s="105"/>
      <c r="E46" s="105"/>
      <c r="F46" s="85"/>
      <c r="G46" s="85"/>
      <c r="H46" s="85"/>
      <c r="I46" s="85"/>
      <c r="J46" s="85"/>
    </row>
    <row r="47" spans="1:10" s="74" customFormat="1" x14ac:dyDescent="0.3">
      <c r="A47" s="65">
        <f>'6. Field Operation Costs'!A9</f>
        <v>6.5</v>
      </c>
      <c r="B47" s="202" t="str">
        <f>'6. Field Operation Costs'!B9</f>
        <v>Motorcycles (depreciated)</v>
      </c>
      <c r="C47" s="104">
        <f>'6. Field Operation Costs'!F9</f>
        <v>100</v>
      </c>
      <c r="D47" s="105"/>
      <c r="E47" s="105"/>
      <c r="F47" s="85"/>
      <c r="G47" s="85"/>
      <c r="H47" s="85"/>
      <c r="I47" s="85"/>
      <c r="J47" s="85"/>
    </row>
    <row r="48" spans="1:10" x14ac:dyDescent="0.3">
      <c r="A48" s="65">
        <f>'6. Field Operation Costs'!A10</f>
        <v>6.6</v>
      </c>
      <c r="B48" s="202" t="str">
        <f>'6. Field Operation Costs'!B10</f>
        <v>Printing &amp; Stationaries</v>
      </c>
      <c r="C48" s="104">
        <f>'6. Field Operation Costs'!F10</f>
        <v>1300</v>
      </c>
      <c r="D48" s="105"/>
      <c r="E48" s="105"/>
    </row>
    <row r="49" spans="1:10" s="74" customFormat="1" x14ac:dyDescent="0.3">
      <c r="A49" s="65">
        <f>'6. Field Operation Costs'!A11</f>
        <v>6.7</v>
      </c>
      <c r="B49" s="202" t="str">
        <f>'6. Field Operation Costs'!B11</f>
        <v>Office Equipments (depreciated)</v>
      </c>
      <c r="C49" s="104">
        <f>'6. Field Operation Costs'!F11</f>
        <v>100</v>
      </c>
      <c r="D49" s="105"/>
      <c r="E49" s="105"/>
      <c r="F49" s="85"/>
      <c r="G49" s="85"/>
      <c r="H49" s="85"/>
      <c r="I49" s="85"/>
      <c r="J49" s="85"/>
    </row>
    <row r="50" spans="1:10" s="74" customFormat="1" x14ac:dyDescent="0.3">
      <c r="A50" s="65">
        <f>'6. Field Operation Costs'!A12</f>
        <v>6.8</v>
      </c>
      <c r="B50" s="202" t="str">
        <f>'6. Field Operation Costs'!B12</f>
        <v>Furniture (depreciated)</v>
      </c>
      <c r="C50" s="104">
        <f>'6. Field Operation Costs'!F12</f>
        <v>100</v>
      </c>
      <c r="D50" s="105"/>
      <c r="E50" s="105"/>
      <c r="F50" s="85"/>
      <c r="G50" s="85"/>
      <c r="H50" s="85"/>
      <c r="I50" s="85"/>
      <c r="J50" s="85"/>
    </row>
    <row r="51" spans="1:10" x14ac:dyDescent="0.3">
      <c r="A51" s="71"/>
      <c r="B51" s="64"/>
      <c r="C51" s="104"/>
      <c r="D51" s="105"/>
      <c r="E51" s="105"/>
    </row>
    <row r="52" spans="1:10" x14ac:dyDescent="0.3">
      <c r="A52" s="242" t="s">
        <v>329</v>
      </c>
      <c r="B52" s="242"/>
      <c r="C52" s="108">
        <f>C4+C6+C15+C24+C36+C42</f>
        <v>2114450</v>
      </c>
      <c r="D52" s="105"/>
      <c r="E52" s="105"/>
    </row>
    <row r="53" spans="1:10" x14ac:dyDescent="0.3">
      <c r="A53" s="242" t="s">
        <v>328</v>
      </c>
      <c r="B53" s="242"/>
      <c r="C53" s="179">
        <f>C52/C58</f>
        <v>21.144500000000001</v>
      </c>
    </row>
    <row r="54" spans="1:10" s="74" customFormat="1" ht="27" customHeight="1" x14ac:dyDescent="0.3">
      <c r="A54" s="243" t="s">
        <v>300</v>
      </c>
      <c r="B54" s="243"/>
      <c r="C54" s="243"/>
      <c r="D54" s="85"/>
      <c r="E54" s="85"/>
      <c r="F54" s="85"/>
      <c r="G54" s="85"/>
      <c r="H54" s="85"/>
      <c r="I54" s="85"/>
      <c r="J54" s="85"/>
    </row>
    <row r="55" spans="1:10" s="74" customFormat="1" x14ac:dyDescent="0.3">
      <c r="A55" s="85"/>
      <c r="B55" s="81"/>
      <c r="C55" s="85"/>
      <c r="D55" s="85"/>
      <c r="E55" s="85"/>
      <c r="F55" s="85"/>
      <c r="G55" s="85"/>
      <c r="H55" s="85"/>
      <c r="I55" s="85"/>
      <c r="J55" s="85"/>
    </row>
    <row r="56" spans="1:10" ht="16.05" customHeight="1" x14ac:dyDescent="0.3">
      <c r="C56" s="105"/>
    </row>
    <row r="57" spans="1:10" ht="18" customHeight="1" x14ac:dyDescent="0.3">
      <c r="B57" s="240" t="s">
        <v>168</v>
      </c>
      <c r="C57" s="241"/>
    </row>
    <row r="58" spans="1:10" x14ac:dyDescent="0.3">
      <c r="B58" s="83" t="s">
        <v>103</v>
      </c>
      <c r="C58" s="115">
        <v>100000</v>
      </c>
    </row>
    <row r="59" spans="1:10" x14ac:dyDescent="0.3">
      <c r="B59" s="83" t="s">
        <v>320</v>
      </c>
      <c r="C59" s="115">
        <v>200</v>
      </c>
    </row>
    <row r="60" spans="1:10" x14ac:dyDescent="0.3">
      <c r="B60" s="83" t="s">
        <v>321</v>
      </c>
      <c r="C60" s="115">
        <f>+C59*4</f>
        <v>800</v>
      </c>
    </row>
    <row r="61" spans="1:10" x14ac:dyDescent="0.3">
      <c r="B61" s="83" t="s">
        <v>322</v>
      </c>
      <c r="C61" s="115">
        <v>800</v>
      </c>
    </row>
  </sheetData>
  <mergeCells count="5">
    <mergeCell ref="B57:C57"/>
    <mergeCell ref="A52:B52"/>
    <mergeCell ref="A53:B53"/>
    <mergeCell ref="A54:C54"/>
    <mergeCell ref="A1:C1"/>
  </mergeCells>
  <pageMargins left="0.7" right="0.7" top="0.75" bottom="0.75" header="0.3" footer="0.3"/>
  <pageSetup paperSize="9" orientation="portrait" r:id="rId1"/>
  <rowBreaks count="1" manualBreakCount="1">
    <brk id="4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Normal="100" workbookViewId="0">
      <selection activeCell="K43" sqref="K43"/>
    </sheetView>
  </sheetViews>
  <sheetFormatPr defaultColWidth="8.77734375" defaultRowHeight="13.2" x14ac:dyDescent="0.25"/>
  <cols>
    <col min="1" max="1" width="42.6640625" style="182" bestFit="1" customWidth="1"/>
    <col min="2" max="2" width="12.6640625" style="182" bestFit="1" customWidth="1"/>
    <col min="3" max="3" width="7.77734375" style="182" bestFit="1" customWidth="1"/>
    <col min="4" max="4" width="9.109375" style="189" customWidth="1"/>
    <col min="5" max="5" width="8.109375" style="189" customWidth="1"/>
    <col min="6" max="243" width="8.77734375" style="182"/>
    <col min="244" max="244" width="42.6640625" style="182" bestFit="1" customWidth="1"/>
    <col min="245" max="245" width="12.6640625" style="182" bestFit="1" customWidth="1"/>
    <col min="246" max="246" width="7.77734375" style="182" bestFit="1" customWidth="1"/>
    <col min="247" max="247" width="11.6640625" style="182" bestFit="1" customWidth="1"/>
    <col min="248" max="248" width="7.33203125" style="182" bestFit="1" customWidth="1"/>
    <col min="249" max="249" width="9.33203125" style="182" bestFit="1" customWidth="1"/>
    <col min="250" max="250" width="16" style="182" bestFit="1" customWidth="1"/>
    <col min="251" max="251" width="7.33203125" style="182" bestFit="1" customWidth="1"/>
    <col min="252" max="252" width="6.6640625" style="182" bestFit="1" customWidth="1"/>
    <col min="253" max="253" width="11.109375" style="182" bestFit="1" customWidth="1"/>
    <col min="254" max="254" width="7.77734375" style="182" bestFit="1" customWidth="1"/>
    <col min="255" max="255" width="11.6640625" style="182" bestFit="1" customWidth="1"/>
    <col min="256" max="256" width="7.33203125" style="182" bestFit="1" customWidth="1"/>
    <col min="257" max="257" width="9.33203125" style="182" bestFit="1" customWidth="1"/>
    <col min="258" max="258" width="12.33203125" style="182" bestFit="1" customWidth="1"/>
    <col min="259" max="259" width="7.33203125" style="182" bestFit="1" customWidth="1"/>
    <col min="260" max="260" width="7.6640625" style="182" bestFit="1" customWidth="1"/>
    <col min="261" max="499" width="8.77734375" style="182"/>
    <col min="500" max="500" width="42.6640625" style="182" bestFit="1" customWidth="1"/>
    <col min="501" max="501" width="12.6640625" style="182" bestFit="1" customWidth="1"/>
    <col min="502" max="502" width="7.77734375" style="182" bestFit="1" customWidth="1"/>
    <col min="503" max="503" width="11.6640625" style="182" bestFit="1" customWidth="1"/>
    <col min="504" max="504" width="7.33203125" style="182" bestFit="1" customWidth="1"/>
    <col min="505" max="505" width="9.33203125" style="182" bestFit="1" customWidth="1"/>
    <col min="506" max="506" width="16" style="182" bestFit="1" customWidth="1"/>
    <col min="507" max="507" width="7.33203125" style="182" bestFit="1" customWidth="1"/>
    <col min="508" max="508" width="6.6640625" style="182" bestFit="1" customWidth="1"/>
    <col min="509" max="509" width="11.109375" style="182" bestFit="1" customWidth="1"/>
    <col min="510" max="510" width="7.77734375" style="182" bestFit="1" customWidth="1"/>
    <col min="511" max="511" width="11.6640625" style="182" bestFit="1" customWidth="1"/>
    <col min="512" max="512" width="7.33203125" style="182" bestFit="1" customWidth="1"/>
    <col min="513" max="513" width="9.33203125" style="182" bestFit="1" customWidth="1"/>
    <col min="514" max="514" width="12.33203125" style="182" bestFit="1" customWidth="1"/>
    <col min="515" max="515" width="7.33203125" style="182" bestFit="1" customWidth="1"/>
    <col min="516" max="516" width="7.6640625" style="182" bestFit="1" customWidth="1"/>
    <col min="517" max="755" width="8.77734375" style="182"/>
    <col min="756" max="756" width="42.6640625" style="182" bestFit="1" customWidth="1"/>
    <col min="757" max="757" width="12.6640625" style="182" bestFit="1" customWidth="1"/>
    <col min="758" max="758" width="7.77734375" style="182" bestFit="1" customWidth="1"/>
    <col min="759" max="759" width="11.6640625" style="182" bestFit="1" customWidth="1"/>
    <col min="760" max="760" width="7.33203125" style="182" bestFit="1" customWidth="1"/>
    <col min="761" max="761" width="9.33203125" style="182" bestFit="1" customWidth="1"/>
    <col min="762" max="762" width="16" style="182" bestFit="1" customWidth="1"/>
    <col min="763" max="763" width="7.33203125" style="182" bestFit="1" customWidth="1"/>
    <col min="764" max="764" width="6.6640625" style="182" bestFit="1" customWidth="1"/>
    <col min="765" max="765" width="11.109375" style="182" bestFit="1" customWidth="1"/>
    <col min="766" max="766" width="7.77734375" style="182" bestFit="1" customWidth="1"/>
    <col min="767" max="767" width="11.6640625" style="182" bestFit="1" customWidth="1"/>
    <col min="768" max="768" width="7.33203125" style="182" bestFit="1" customWidth="1"/>
    <col min="769" max="769" width="9.33203125" style="182" bestFit="1" customWidth="1"/>
    <col min="770" max="770" width="12.33203125" style="182" bestFit="1" customWidth="1"/>
    <col min="771" max="771" width="7.33203125" style="182" bestFit="1" customWidth="1"/>
    <col min="772" max="772" width="7.6640625" style="182" bestFit="1" customWidth="1"/>
    <col min="773" max="1011" width="8.77734375" style="182"/>
    <col min="1012" max="1012" width="42.6640625" style="182" bestFit="1" customWidth="1"/>
    <col min="1013" max="1013" width="12.6640625" style="182" bestFit="1" customWidth="1"/>
    <col min="1014" max="1014" width="7.77734375" style="182" bestFit="1" customWidth="1"/>
    <col min="1015" max="1015" width="11.6640625" style="182" bestFit="1" customWidth="1"/>
    <col min="1016" max="1016" width="7.33203125" style="182" bestFit="1" customWidth="1"/>
    <col min="1017" max="1017" width="9.33203125" style="182" bestFit="1" customWidth="1"/>
    <col min="1018" max="1018" width="16" style="182" bestFit="1" customWidth="1"/>
    <col min="1019" max="1019" width="7.33203125" style="182" bestFit="1" customWidth="1"/>
    <col min="1020" max="1020" width="6.6640625" style="182" bestFit="1" customWidth="1"/>
    <col min="1021" max="1021" width="11.109375" style="182" bestFit="1" customWidth="1"/>
    <col min="1022" max="1022" width="7.77734375" style="182" bestFit="1" customWidth="1"/>
    <col min="1023" max="1023" width="11.6640625" style="182" bestFit="1" customWidth="1"/>
    <col min="1024" max="1024" width="7.33203125" style="182" bestFit="1" customWidth="1"/>
    <col min="1025" max="1025" width="9.33203125" style="182" bestFit="1" customWidth="1"/>
    <col min="1026" max="1026" width="12.33203125" style="182" bestFit="1" customWidth="1"/>
    <col min="1027" max="1027" width="7.33203125" style="182" bestFit="1" customWidth="1"/>
    <col min="1028" max="1028" width="7.6640625" style="182" bestFit="1" customWidth="1"/>
    <col min="1029" max="1267" width="8.77734375" style="182"/>
    <col min="1268" max="1268" width="42.6640625" style="182" bestFit="1" customWidth="1"/>
    <col min="1269" max="1269" width="12.6640625" style="182" bestFit="1" customWidth="1"/>
    <col min="1270" max="1270" width="7.77734375" style="182" bestFit="1" customWidth="1"/>
    <col min="1271" max="1271" width="11.6640625" style="182" bestFit="1" customWidth="1"/>
    <col min="1272" max="1272" width="7.33203125" style="182" bestFit="1" customWidth="1"/>
    <col min="1273" max="1273" width="9.33203125" style="182" bestFit="1" customWidth="1"/>
    <col min="1274" max="1274" width="16" style="182" bestFit="1" customWidth="1"/>
    <col min="1275" max="1275" width="7.33203125" style="182" bestFit="1" customWidth="1"/>
    <col min="1276" max="1276" width="6.6640625" style="182" bestFit="1" customWidth="1"/>
    <col min="1277" max="1277" width="11.109375" style="182" bestFit="1" customWidth="1"/>
    <col min="1278" max="1278" width="7.77734375" style="182" bestFit="1" customWidth="1"/>
    <col min="1279" max="1279" width="11.6640625" style="182" bestFit="1" customWidth="1"/>
    <col min="1280" max="1280" width="7.33203125" style="182" bestFit="1" customWidth="1"/>
    <col min="1281" max="1281" width="9.33203125" style="182" bestFit="1" customWidth="1"/>
    <col min="1282" max="1282" width="12.33203125" style="182" bestFit="1" customWidth="1"/>
    <col min="1283" max="1283" width="7.33203125" style="182" bestFit="1" customWidth="1"/>
    <col min="1284" max="1284" width="7.6640625" style="182" bestFit="1" customWidth="1"/>
    <col min="1285" max="1523" width="8.77734375" style="182"/>
    <col min="1524" max="1524" width="42.6640625" style="182" bestFit="1" customWidth="1"/>
    <col min="1525" max="1525" width="12.6640625" style="182" bestFit="1" customWidth="1"/>
    <col min="1526" max="1526" width="7.77734375" style="182" bestFit="1" customWidth="1"/>
    <col min="1527" max="1527" width="11.6640625" style="182" bestFit="1" customWidth="1"/>
    <col min="1528" max="1528" width="7.33203125" style="182" bestFit="1" customWidth="1"/>
    <col min="1529" max="1529" width="9.33203125" style="182" bestFit="1" customWidth="1"/>
    <col min="1530" max="1530" width="16" style="182" bestFit="1" customWidth="1"/>
    <col min="1531" max="1531" width="7.33203125" style="182" bestFit="1" customWidth="1"/>
    <col min="1532" max="1532" width="6.6640625" style="182" bestFit="1" customWidth="1"/>
    <col min="1533" max="1533" width="11.109375" style="182" bestFit="1" customWidth="1"/>
    <col min="1534" max="1534" width="7.77734375" style="182" bestFit="1" customWidth="1"/>
    <col min="1535" max="1535" width="11.6640625" style="182" bestFit="1" customWidth="1"/>
    <col min="1536" max="1536" width="7.33203125" style="182" bestFit="1" customWidth="1"/>
    <col min="1537" max="1537" width="9.33203125" style="182" bestFit="1" customWidth="1"/>
    <col min="1538" max="1538" width="12.33203125" style="182" bestFit="1" customWidth="1"/>
    <col min="1539" max="1539" width="7.33203125" style="182" bestFit="1" customWidth="1"/>
    <col min="1540" max="1540" width="7.6640625" style="182" bestFit="1" customWidth="1"/>
    <col min="1541" max="1779" width="8.77734375" style="182"/>
    <col min="1780" max="1780" width="42.6640625" style="182" bestFit="1" customWidth="1"/>
    <col min="1781" max="1781" width="12.6640625" style="182" bestFit="1" customWidth="1"/>
    <col min="1782" max="1782" width="7.77734375" style="182" bestFit="1" customWidth="1"/>
    <col min="1783" max="1783" width="11.6640625" style="182" bestFit="1" customWidth="1"/>
    <col min="1784" max="1784" width="7.33203125" style="182" bestFit="1" customWidth="1"/>
    <col min="1785" max="1785" width="9.33203125" style="182" bestFit="1" customWidth="1"/>
    <col min="1786" max="1786" width="16" style="182" bestFit="1" customWidth="1"/>
    <col min="1787" max="1787" width="7.33203125" style="182" bestFit="1" customWidth="1"/>
    <col min="1788" max="1788" width="6.6640625" style="182" bestFit="1" customWidth="1"/>
    <col min="1789" max="1789" width="11.109375" style="182" bestFit="1" customWidth="1"/>
    <col min="1790" max="1790" width="7.77734375" style="182" bestFit="1" customWidth="1"/>
    <col min="1791" max="1791" width="11.6640625" style="182" bestFit="1" customWidth="1"/>
    <col min="1792" max="1792" width="7.33203125" style="182" bestFit="1" customWidth="1"/>
    <col min="1793" max="1793" width="9.33203125" style="182" bestFit="1" customWidth="1"/>
    <col min="1794" max="1794" width="12.33203125" style="182" bestFit="1" customWidth="1"/>
    <col min="1795" max="1795" width="7.33203125" style="182" bestFit="1" customWidth="1"/>
    <col min="1796" max="1796" width="7.6640625" style="182" bestFit="1" customWidth="1"/>
    <col min="1797" max="2035" width="8.77734375" style="182"/>
    <col min="2036" max="2036" width="42.6640625" style="182" bestFit="1" customWidth="1"/>
    <col min="2037" max="2037" width="12.6640625" style="182" bestFit="1" customWidth="1"/>
    <col min="2038" max="2038" width="7.77734375" style="182" bestFit="1" customWidth="1"/>
    <col min="2039" max="2039" width="11.6640625" style="182" bestFit="1" customWidth="1"/>
    <col min="2040" max="2040" width="7.33203125" style="182" bestFit="1" customWidth="1"/>
    <col min="2041" max="2041" width="9.33203125" style="182" bestFit="1" customWidth="1"/>
    <col min="2042" max="2042" width="16" style="182" bestFit="1" customWidth="1"/>
    <col min="2043" max="2043" width="7.33203125" style="182" bestFit="1" customWidth="1"/>
    <col min="2044" max="2044" width="6.6640625" style="182" bestFit="1" customWidth="1"/>
    <col min="2045" max="2045" width="11.109375" style="182" bestFit="1" customWidth="1"/>
    <col min="2046" max="2046" width="7.77734375" style="182" bestFit="1" customWidth="1"/>
    <col min="2047" max="2047" width="11.6640625" style="182" bestFit="1" customWidth="1"/>
    <col min="2048" max="2048" width="7.33203125" style="182" bestFit="1" customWidth="1"/>
    <col min="2049" max="2049" width="9.33203125" style="182" bestFit="1" customWidth="1"/>
    <col min="2050" max="2050" width="12.33203125" style="182" bestFit="1" customWidth="1"/>
    <col min="2051" max="2051" width="7.33203125" style="182" bestFit="1" customWidth="1"/>
    <col min="2052" max="2052" width="7.6640625" style="182" bestFit="1" customWidth="1"/>
    <col min="2053" max="2291" width="8.77734375" style="182"/>
    <col min="2292" max="2292" width="42.6640625" style="182" bestFit="1" customWidth="1"/>
    <col min="2293" max="2293" width="12.6640625" style="182" bestFit="1" customWidth="1"/>
    <col min="2294" max="2294" width="7.77734375" style="182" bestFit="1" customWidth="1"/>
    <col min="2295" max="2295" width="11.6640625" style="182" bestFit="1" customWidth="1"/>
    <col min="2296" max="2296" width="7.33203125" style="182" bestFit="1" customWidth="1"/>
    <col min="2297" max="2297" width="9.33203125" style="182" bestFit="1" customWidth="1"/>
    <col min="2298" max="2298" width="16" style="182" bestFit="1" customWidth="1"/>
    <col min="2299" max="2299" width="7.33203125" style="182" bestFit="1" customWidth="1"/>
    <col min="2300" max="2300" width="6.6640625" style="182" bestFit="1" customWidth="1"/>
    <col min="2301" max="2301" width="11.109375" style="182" bestFit="1" customWidth="1"/>
    <col min="2302" max="2302" width="7.77734375" style="182" bestFit="1" customWidth="1"/>
    <col min="2303" max="2303" width="11.6640625" style="182" bestFit="1" customWidth="1"/>
    <col min="2304" max="2304" width="7.33203125" style="182" bestFit="1" customWidth="1"/>
    <col min="2305" max="2305" width="9.33203125" style="182" bestFit="1" customWidth="1"/>
    <col min="2306" max="2306" width="12.33203125" style="182" bestFit="1" customWidth="1"/>
    <col min="2307" max="2307" width="7.33203125" style="182" bestFit="1" customWidth="1"/>
    <col min="2308" max="2308" width="7.6640625" style="182" bestFit="1" customWidth="1"/>
    <col min="2309" max="2547" width="8.77734375" style="182"/>
    <col min="2548" max="2548" width="42.6640625" style="182" bestFit="1" customWidth="1"/>
    <col min="2549" max="2549" width="12.6640625" style="182" bestFit="1" customWidth="1"/>
    <col min="2550" max="2550" width="7.77734375" style="182" bestFit="1" customWidth="1"/>
    <col min="2551" max="2551" width="11.6640625" style="182" bestFit="1" customWidth="1"/>
    <col min="2552" max="2552" width="7.33203125" style="182" bestFit="1" customWidth="1"/>
    <col min="2553" max="2553" width="9.33203125" style="182" bestFit="1" customWidth="1"/>
    <col min="2554" max="2554" width="16" style="182" bestFit="1" customWidth="1"/>
    <col min="2555" max="2555" width="7.33203125" style="182" bestFit="1" customWidth="1"/>
    <col min="2556" max="2556" width="6.6640625" style="182" bestFit="1" customWidth="1"/>
    <col min="2557" max="2557" width="11.109375" style="182" bestFit="1" customWidth="1"/>
    <col min="2558" max="2558" width="7.77734375" style="182" bestFit="1" customWidth="1"/>
    <col min="2559" max="2559" width="11.6640625" style="182" bestFit="1" customWidth="1"/>
    <col min="2560" max="2560" width="7.33203125" style="182" bestFit="1" customWidth="1"/>
    <col min="2561" max="2561" width="9.33203125" style="182" bestFit="1" customWidth="1"/>
    <col min="2562" max="2562" width="12.33203125" style="182" bestFit="1" customWidth="1"/>
    <col min="2563" max="2563" width="7.33203125" style="182" bestFit="1" customWidth="1"/>
    <col min="2564" max="2564" width="7.6640625" style="182" bestFit="1" customWidth="1"/>
    <col min="2565" max="2803" width="8.77734375" style="182"/>
    <col min="2804" max="2804" width="42.6640625" style="182" bestFit="1" customWidth="1"/>
    <col min="2805" max="2805" width="12.6640625" style="182" bestFit="1" customWidth="1"/>
    <col min="2806" max="2806" width="7.77734375" style="182" bestFit="1" customWidth="1"/>
    <col min="2807" max="2807" width="11.6640625" style="182" bestFit="1" customWidth="1"/>
    <col min="2808" max="2808" width="7.33203125" style="182" bestFit="1" customWidth="1"/>
    <col min="2809" max="2809" width="9.33203125" style="182" bestFit="1" customWidth="1"/>
    <col min="2810" max="2810" width="16" style="182" bestFit="1" customWidth="1"/>
    <col min="2811" max="2811" width="7.33203125" style="182" bestFit="1" customWidth="1"/>
    <col min="2812" max="2812" width="6.6640625" style="182" bestFit="1" customWidth="1"/>
    <col min="2813" max="2813" width="11.109375" style="182" bestFit="1" customWidth="1"/>
    <col min="2814" max="2814" width="7.77734375" style="182" bestFit="1" customWidth="1"/>
    <col min="2815" max="2815" width="11.6640625" style="182" bestFit="1" customWidth="1"/>
    <col min="2816" max="2816" width="7.33203125" style="182" bestFit="1" customWidth="1"/>
    <col min="2817" max="2817" width="9.33203125" style="182" bestFit="1" customWidth="1"/>
    <col min="2818" max="2818" width="12.33203125" style="182" bestFit="1" customWidth="1"/>
    <col min="2819" max="2819" width="7.33203125" style="182" bestFit="1" customWidth="1"/>
    <col min="2820" max="2820" width="7.6640625" style="182" bestFit="1" customWidth="1"/>
    <col min="2821" max="3059" width="8.77734375" style="182"/>
    <col min="3060" max="3060" width="42.6640625" style="182" bestFit="1" customWidth="1"/>
    <col min="3061" max="3061" width="12.6640625" style="182" bestFit="1" customWidth="1"/>
    <col min="3062" max="3062" width="7.77734375" style="182" bestFit="1" customWidth="1"/>
    <col min="3063" max="3063" width="11.6640625" style="182" bestFit="1" customWidth="1"/>
    <col min="3064" max="3064" width="7.33203125" style="182" bestFit="1" customWidth="1"/>
    <col min="3065" max="3065" width="9.33203125" style="182" bestFit="1" customWidth="1"/>
    <col min="3066" max="3066" width="16" style="182" bestFit="1" customWidth="1"/>
    <col min="3067" max="3067" width="7.33203125" style="182" bestFit="1" customWidth="1"/>
    <col min="3068" max="3068" width="6.6640625" style="182" bestFit="1" customWidth="1"/>
    <col min="3069" max="3069" width="11.109375" style="182" bestFit="1" customWidth="1"/>
    <col min="3070" max="3070" width="7.77734375" style="182" bestFit="1" customWidth="1"/>
    <col min="3071" max="3071" width="11.6640625" style="182" bestFit="1" customWidth="1"/>
    <col min="3072" max="3072" width="7.33203125" style="182" bestFit="1" customWidth="1"/>
    <col min="3073" max="3073" width="9.33203125" style="182" bestFit="1" customWidth="1"/>
    <col min="3074" max="3074" width="12.33203125" style="182" bestFit="1" customWidth="1"/>
    <col min="3075" max="3075" width="7.33203125" style="182" bestFit="1" customWidth="1"/>
    <col min="3076" max="3076" width="7.6640625" style="182" bestFit="1" customWidth="1"/>
    <col min="3077" max="3315" width="8.77734375" style="182"/>
    <col min="3316" max="3316" width="42.6640625" style="182" bestFit="1" customWidth="1"/>
    <col min="3317" max="3317" width="12.6640625" style="182" bestFit="1" customWidth="1"/>
    <col min="3318" max="3318" width="7.77734375" style="182" bestFit="1" customWidth="1"/>
    <col min="3319" max="3319" width="11.6640625" style="182" bestFit="1" customWidth="1"/>
    <col min="3320" max="3320" width="7.33203125" style="182" bestFit="1" customWidth="1"/>
    <col min="3321" max="3321" width="9.33203125" style="182" bestFit="1" customWidth="1"/>
    <col min="3322" max="3322" width="16" style="182" bestFit="1" customWidth="1"/>
    <col min="3323" max="3323" width="7.33203125" style="182" bestFit="1" customWidth="1"/>
    <col min="3324" max="3324" width="6.6640625" style="182" bestFit="1" customWidth="1"/>
    <col min="3325" max="3325" width="11.109375" style="182" bestFit="1" customWidth="1"/>
    <col min="3326" max="3326" width="7.77734375" style="182" bestFit="1" customWidth="1"/>
    <col min="3327" max="3327" width="11.6640625" style="182" bestFit="1" customWidth="1"/>
    <col min="3328" max="3328" width="7.33203125" style="182" bestFit="1" customWidth="1"/>
    <col min="3329" max="3329" width="9.33203125" style="182" bestFit="1" customWidth="1"/>
    <col min="3330" max="3330" width="12.33203125" style="182" bestFit="1" customWidth="1"/>
    <col min="3331" max="3331" width="7.33203125" style="182" bestFit="1" customWidth="1"/>
    <col min="3332" max="3332" width="7.6640625" style="182" bestFit="1" customWidth="1"/>
    <col min="3333" max="3571" width="8.77734375" style="182"/>
    <col min="3572" max="3572" width="42.6640625" style="182" bestFit="1" customWidth="1"/>
    <col min="3573" max="3573" width="12.6640625" style="182" bestFit="1" customWidth="1"/>
    <col min="3574" max="3574" width="7.77734375" style="182" bestFit="1" customWidth="1"/>
    <col min="3575" max="3575" width="11.6640625" style="182" bestFit="1" customWidth="1"/>
    <col min="3576" max="3576" width="7.33203125" style="182" bestFit="1" customWidth="1"/>
    <col min="3577" max="3577" width="9.33203125" style="182" bestFit="1" customWidth="1"/>
    <col min="3578" max="3578" width="16" style="182" bestFit="1" customWidth="1"/>
    <col min="3579" max="3579" width="7.33203125" style="182" bestFit="1" customWidth="1"/>
    <col min="3580" max="3580" width="6.6640625" style="182" bestFit="1" customWidth="1"/>
    <col min="3581" max="3581" width="11.109375" style="182" bestFit="1" customWidth="1"/>
    <col min="3582" max="3582" width="7.77734375" style="182" bestFit="1" customWidth="1"/>
    <col min="3583" max="3583" width="11.6640625" style="182" bestFit="1" customWidth="1"/>
    <col min="3584" max="3584" width="7.33203125" style="182" bestFit="1" customWidth="1"/>
    <col min="3585" max="3585" width="9.33203125" style="182" bestFit="1" customWidth="1"/>
    <col min="3586" max="3586" width="12.33203125" style="182" bestFit="1" customWidth="1"/>
    <col min="3587" max="3587" width="7.33203125" style="182" bestFit="1" customWidth="1"/>
    <col min="3588" max="3588" width="7.6640625" style="182" bestFit="1" customWidth="1"/>
    <col min="3589" max="3827" width="8.77734375" style="182"/>
    <col min="3828" max="3828" width="42.6640625" style="182" bestFit="1" customWidth="1"/>
    <col min="3829" max="3829" width="12.6640625" style="182" bestFit="1" customWidth="1"/>
    <col min="3830" max="3830" width="7.77734375" style="182" bestFit="1" customWidth="1"/>
    <col min="3831" max="3831" width="11.6640625" style="182" bestFit="1" customWidth="1"/>
    <col min="3832" max="3832" width="7.33203125" style="182" bestFit="1" customWidth="1"/>
    <col min="3833" max="3833" width="9.33203125" style="182" bestFit="1" customWidth="1"/>
    <col min="3834" max="3834" width="16" style="182" bestFit="1" customWidth="1"/>
    <col min="3835" max="3835" width="7.33203125" style="182" bestFit="1" customWidth="1"/>
    <col min="3836" max="3836" width="6.6640625" style="182" bestFit="1" customWidth="1"/>
    <col min="3837" max="3837" width="11.109375" style="182" bestFit="1" customWidth="1"/>
    <col min="3838" max="3838" width="7.77734375" style="182" bestFit="1" customWidth="1"/>
    <col min="3839" max="3839" width="11.6640625" style="182" bestFit="1" customWidth="1"/>
    <col min="3840" max="3840" width="7.33203125" style="182" bestFit="1" customWidth="1"/>
    <col min="3841" max="3841" width="9.33203125" style="182" bestFit="1" customWidth="1"/>
    <col min="3842" max="3842" width="12.33203125" style="182" bestFit="1" customWidth="1"/>
    <col min="3843" max="3843" width="7.33203125" style="182" bestFit="1" customWidth="1"/>
    <col min="3844" max="3844" width="7.6640625" style="182" bestFit="1" customWidth="1"/>
    <col min="3845" max="4083" width="8.77734375" style="182"/>
    <col min="4084" max="4084" width="42.6640625" style="182" bestFit="1" customWidth="1"/>
    <col min="4085" max="4085" width="12.6640625" style="182" bestFit="1" customWidth="1"/>
    <col min="4086" max="4086" width="7.77734375" style="182" bestFit="1" customWidth="1"/>
    <col min="4087" max="4087" width="11.6640625" style="182" bestFit="1" customWidth="1"/>
    <col min="4088" max="4088" width="7.33203125" style="182" bestFit="1" customWidth="1"/>
    <col min="4089" max="4089" width="9.33203125" style="182" bestFit="1" customWidth="1"/>
    <col min="4090" max="4090" width="16" style="182" bestFit="1" customWidth="1"/>
    <col min="4091" max="4091" width="7.33203125" style="182" bestFit="1" customWidth="1"/>
    <col min="4092" max="4092" width="6.6640625" style="182" bestFit="1" customWidth="1"/>
    <col min="4093" max="4093" width="11.109375" style="182" bestFit="1" customWidth="1"/>
    <col min="4094" max="4094" width="7.77734375" style="182" bestFit="1" customWidth="1"/>
    <col min="4095" max="4095" width="11.6640625" style="182" bestFit="1" customWidth="1"/>
    <col min="4096" max="4096" width="7.33203125" style="182" bestFit="1" customWidth="1"/>
    <col min="4097" max="4097" width="9.33203125" style="182" bestFit="1" customWidth="1"/>
    <col min="4098" max="4098" width="12.33203125" style="182" bestFit="1" customWidth="1"/>
    <col min="4099" max="4099" width="7.33203125" style="182" bestFit="1" customWidth="1"/>
    <col min="4100" max="4100" width="7.6640625" style="182" bestFit="1" customWidth="1"/>
    <col min="4101" max="4339" width="8.77734375" style="182"/>
    <col min="4340" max="4340" width="42.6640625" style="182" bestFit="1" customWidth="1"/>
    <col min="4341" max="4341" width="12.6640625" style="182" bestFit="1" customWidth="1"/>
    <col min="4342" max="4342" width="7.77734375" style="182" bestFit="1" customWidth="1"/>
    <col min="4343" max="4343" width="11.6640625" style="182" bestFit="1" customWidth="1"/>
    <col min="4344" max="4344" width="7.33203125" style="182" bestFit="1" customWidth="1"/>
    <col min="4345" max="4345" width="9.33203125" style="182" bestFit="1" customWidth="1"/>
    <col min="4346" max="4346" width="16" style="182" bestFit="1" customWidth="1"/>
    <col min="4347" max="4347" width="7.33203125" style="182" bestFit="1" customWidth="1"/>
    <col min="4348" max="4348" width="6.6640625" style="182" bestFit="1" customWidth="1"/>
    <col min="4349" max="4349" width="11.109375" style="182" bestFit="1" customWidth="1"/>
    <col min="4350" max="4350" width="7.77734375" style="182" bestFit="1" customWidth="1"/>
    <col min="4351" max="4351" width="11.6640625" style="182" bestFit="1" customWidth="1"/>
    <col min="4352" max="4352" width="7.33203125" style="182" bestFit="1" customWidth="1"/>
    <col min="4353" max="4353" width="9.33203125" style="182" bestFit="1" customWidth="1"/>
    <col min="4354" max="4354" width="12.33203125" style="182" bestFit="1" customWidth="1"/>
    <col min="4355" max="4355" width="7.33203125" style="182" bestFit="1" customWidth="1"/>
    <col min="4356" max="4356" width="7.6640625" style="182" bestFit="1" customWidth="1"/>
    <col min="4357" max="4595" width="8.77734375" style="182"/>
    <col min="4596" max="4596" width="42.6640625" style="182" bestFit="1" customWidth="1"/>
    <col min="4597" max="4597" width="12.6640625" style="182" bestFit="1" customWidth="1"/>
    <col min="4598" max="4598" width="7.77734375" style="182" bestFit="1" customWidth="1"/>
    <col min="4599" max="4599" width="11.6640625" style="182" bestFit="1" customWidth="1"/>
    <col min="4600" max="4600" width="7.33203125" style="182" bestFit="1" customWidth="1"/>
    <col min="4601" max="4601" width="9.33203125" style="182" bestFit="1" customWidth="1"/>
    <col min="4602" max="4602" width="16" style="182" bestFit="1" customWidth="1"/>
    <col min="4603" max="4603" width="7.33203125" style="182" bestFit="1" customWidth="1"/>
    <col min="4604" max="4604" width="6.6640625" style="182" bestFit="1" customWidth="1"/>
    <col min="4605" max="4605" width="11.109375" style="182" bestFit="1" customWidth="1"/>
    <col min="4606" max="4606" width="7.77734375" style="182" bestFit="1" customWidth="1"/>
    <col min="4607" max="4607" width="11.6640625" style="182" bestFit="1" customWidth="1"/>
    <col min="4608" max="4608" width="7.33203125" style="182" bestFit="1" customWidth="1"/>
    <col min="4609" max="4609" width="9.33203125" style="182" bestFit="1" customWidth="1"/>
    <col min="4610" max="4610" width="12.33203125" style="182" bestFit="1" customWidth="1"/>
    <col min="4611" max="4611" width="7.33203125" style="182" bestFit="1" customWidth="1"/>
    <col min="4612" max="4612" width="7.6640625" style="182" bestFit="1" customWidth="1"/>
    <col min="4613" max="4851" width="8.77734375" style="182"/>
    <col min="4852" max="4852" width="42.6640625" style="182" bestFit="1" customWidth="1"/>
    <col min="4853" max="4853" width="12.6640625" style="182" bestFit="1" customWidth="1"/>
    <col min="4854" max="4854" width="7.77734375" style="182" bestFit="1" customWidth="1"/>
    <col min="4855" max="4855" width="11.6640625" style="182" bestFit="1" customWidth="1"/>
    <col min="4856" max="4856" width="7.33203125" style="182" bestFit="1" customWidth="1"/>
    <col min="4857" max="4857" width="9.33203125" style="182" bestFit="1" customWidth="1"/>
    <col min="4858" max="4858" width="16" style="182" bestFit="1" customWidth="1"/>
    <col min="4859" max="4859" width="7.33203125" style="182" bestFit="1" customWidth="1"/>
    <col min="4860" max="4860" width="6.6640625" style="182" bestFit="1" customWidth="1"/>
    <col min="4861" max="4861" width="11.109375" style="182" bestFit="1" customWidth="1"/>
    <col min="4862" max="4862" width="7.77734375" style="182" bestFit="1" customWidth="1"/>
    <col min="4863" max="4863" width="11.6640625" style="182" bestFit="1" customWidth="1"/>
    <col min="4864" max="4864" width="7.33203125" style="182" bestFit="1" customWidth="1"/>
    <col min="4865" max="4865" width="9.33203125" style="182" bestFit="1" customWidth="1"/>
    <col min="4866" max="4866" width="12.33203125" style="182" bestFit="1" customWidth="1"/>
    <col min="4867" max="4867" width="7.33203125" style="182" bestFit="1" customWidth="1"/>
    <col min="4868" max="4868" width="7.6640625" style="182" bestFit="1" customWidth="1"/>
    <col min="4869" max="5107" width="8.77734375" style="182"/>
    <col min="5108" max="5108" width="42.6640625" style="182" bestFit="1" customWidth="1"/>
    <col min="5109" max="5109" width="12.6640625" style="182" bestFit="1" customWidth="1"/>
    <col min="5110" max="5110" width="7.77734375" style="182" bestFit="1" customWidth="1"/>
    <col min="5111" max="5111" width="11.6640625" style="182" bestFit="1" customWidth="1"/>
    <col min="5112" max="5112" width="7.33203125" style="182" bestFit="1" customWidth="1"/>
    <col min="5113" max="5113" width="9.33203125" style="182" bestFit="1" customWidth="1"/>
    <col min="5114" max="5114" width="16" style="182" bestFit="1" customWidth="1"/>
    <col min="5115" max="5115" width="7.33203125" style="182" bestFit="1" customWidth="1"/>
    <col min="5116" max="5116" width="6.6640625" style="182" bestFit="1" customWidth="1"/>
    <col min="5117" max="5117" width="11.109375" style="182" bestFit="1" customWidth="1"/>
    <col min="5118" max="5118" width="7.77734375" style="182" bestFit="1" customWidth="1"/>
    <col min="5119" max="5119" width="11.6640625" style="182" bestFit="1" customWidth="1"/>
    <col min="5120" max="5120" width="7.33203125" style="182" bestFit="1" customWidth="1"/>
    <col min="5121" max="5121" width="9.33203125" style="182" bestFit="1" customWidth="1"/>
    <col min="5122" max="5122" width="12.33203125" style="182" bestFit="1" customWidth="1"/>
    <col min="5123" max="5123" width="7.33203125" style="182" bestFit="1" customWidth="1"/>
    <col min="5124" max="5124" width="7.6640625" style="182" bestFit="1" customWidth="1"/>
    <col min="5125" max="5363" width="8.77734375" style="182"/>
    <col min="5364" max="5364" width="42.6640625" style="182" bestFit="1" customWidth="1"/>
    <col min="5365" max="5365" width="12.6640625" style="182" bestFit="1" customWidth="1"/>
    <col min="5366" max="5366" width="7.77734375" style="182" bestFit="1" customWidth="1"/>
    <col min="5367" max="5367" width="11.6640625" style="182" bestFit="1" customWidth="1"/>
    <col min="5368" max="5368" width="7.33203125" style="182" bestFit="1" customWidth="1"/>
    <col min="5369" max="5369" width="9.33203125" style="182" bestFit="1" customWidth="1"/>
    <col min="5370" max="5370" width="16" style="182" bestFit="1" customWidth="1"/>
    <col min="5371" max="5371" width="7.33203125" style="182" bestFit="1" customWidth="1"/>
    <col min="5372" max="5372" width="6.6640625" style="182" bestFit="1" customWidth="1"/>
    <col min="5373" max="5373" width="11.109375" style="182" bestFit="1" customWidth="1"/>
    <col min="5374" max="5374" width="7.77734375" style="182" bestFit="1" customWidth="1"/>
    <col min="5375" max="5375" width="11.6640625" style="182" bestFit="1" customWidth="1"/>
    <col min="5376" max="5376" width="7.33203125" style="182" bestFit="1" customWidth="1"/>
    <col min="5377" max="5377" width="9.33203125" style="182" bestFit="1" customWidth="1"/>
    <col min="5378" max="5378" width="12.33203125" style="182" bestFit="1" customWidth="1"/>
    <col min="5379" max="5379" width="7.33203125" style="182" bestFit="1" customWidth="1"/>
    <col min="5380" max="5380" width="7.6640625" style="182" bestFit="1" customWidth="1"/>
    <col min="5381" max="5619" width="8.77734375" style="182"/>
    <col min="5620" max="5620" width="42.6640625" style="182" bestFit="1" customWidth="1"/>
    <col min="5621" max="5621" width="12.6640625" style="182" bestFit="1" customWidth="1"/>
    <col min="5622" max="5622" width="7.77734375" style="182" bestFit="1" customWidth="1"/>
    <col min="5623" max="5623" width="11.6640625" style="182" bestFit="1" customWidth="1"/>
    <col min="5624" max="5624" width="7.33203125" style="182" bestFit="1" customWidth="1"/>
    <col min="5625" max="5625" width="9.33203125" style="182" bestFit="1" customWidth="1"/>
    <col min="5626" max="5626" width="16" style="182" bestFit="1" customWidth="1"/>
    <col min="5627" max="5627" width="7.33203125" style="182" bestFit="1" customWidth="1"/>
    <col min="5628" max="5628" width="6.6640625" style="182" bestFit="1" customWidth="1"/>
    <col min="5629" max="5629" width="11.109375" style="182" bestFit="1" customWidth="1"/>
    <col min="5630" max="5630" width="7.77734375" style="182" bestFit="1" customWidth="1"/>
    <col min="5631" max="5631" width="11.6640625" style="182" bestFit="1" customWidth="1"/>
    <col min="5632" max="5632" width="7.33203125" style="182" bestFit="1" customWidth="1"/>
    <col min="5633" max="5633" width="9.33203125" style="182" bestFit="1" customWidth="1"/>
    <col min="5634" max="5634" width="12.33203125" style="182" bestFit="1" customWidth="1"/>
    <col min="5635" max="5635" width="7.33203125" style="182" bestFit="1" customWidth="1"/>
    <col min="5636" max="5636" width="7.6640625" style="182" bestFit="1" customWidth="1"/>
    <col min="5637" max="5875" width="8.77734375" style="182"/>
    <col min="5876" max="5876" width="42.6640625" style="182" bestFit="1" customWidth="1"/>
    <col min="5877" max="5877" width="12.6640625" style="182" bestFit="1" customWidth="1"/>
    <col min="5878" max="5878" width="7.77734375" style="182" bestFit="1" customWidth="1"/>
    <col min="5879" max="5879" width="11.6640625" style="182" bestFit="1" customWidth="1"/>
    <col min="5880" max="5880" width="7.33203125" style="182" bestFit="1" customWidth="1"/>
    <col min="5881" max="5881" width="9.33203125" style="182" bestFit="1" customWidth="1"/>
    <col min="5882" max="5882" width="16" style="182" bestFit="1" customWidth="1"/>
    <col min="5883" max="5883" width="7.33203125" style="182" bestFit="1" customWidth="1"/>
    <col min="5884" max="5884" width="6.6640625" style="182" bestFit="1" customWidth="1"/>
    <col min="5885" max="5885" width="11.109375" style="182" bestFit="1" customWidth="1"/>
    <col min="5886" max="5886" width="7.77734375" style="182" bestFit="1" customWidth="1"/>
    <col min="5887" max="5887" width="11.6640625" style="182" bestFit="1" customWidth="1"/>
    <col min="5888" max="5888" width="7.33203125" style="182" bestFit="1" customWidth="1"/>
    <col min="5889" max="5889" width="9.33203125" style="182" bestFit="1" customWidth="1"/>
    <col min="5890" max="5890" width="12.33203125" style="182" bestFit="1" customWidth="1"/>
    <col min="5891" max="5891" width="7.33203125" style="182" bestFit="1" customWidth="1"/>
    <col min="5892" max="5892" width="7.6640625" style="182" bestFit="1" customWidth="1"/>
    <col min="5893" max="6131" width="8.77734375" style="182"/>
    <col min="6132" max="6132" width="42.6640625" style="182" bestFit="1" customWidth="1"/>
    <col min="6133" max="6133" width="12.6640625" style="182" bestFit="1" customWidth="1"/>
    <col min="6134" max="6134" width="7.77734375" style="182" bestFit="1" customWidth="1"/>
    <col min="6135" max="6135" width="11.6640625" style="182" bestFit="1" customWidth="1"/>
    <col min="6136" max="6136" width="7.33203125" style="182" bestFit="1" customWidth="1"/>
    <col min="6137" max="6137" width="9.33203125" style="182" bestFit="1" customWidth="1"/>
    <col min="6138" max="6138" width="16" style="182" bestFit="1" customWidth="1"/>
    <col min="6139" max="6139" width="7.33203125" style="182" bestFit="1" customWidth="1"/>
    <col min="6140" max="6140" width="6.6640625" style="182" bestFit="1" customWidth="1"/>
    <col min="6141" max="6141" width="11.109375" style="182" bestFit="1" customWidth="1"/>
    <col min="6142" max="6142" width="7.77734375" style="182" bestFit="1" customWidth="1"/>
    <col min="6143" max="6143" width="11.6640625" style="182" bestFit="1" customWidth="1"/>
    <col min="6144" max="6144" width="7.33203125" style="182" bestFit="1" customWidth="1"/>
    <col min="6145" max="6145" width="9.33203125" style="182" bestFit="1" customWidth="1"/>
    <col min="6146" max="6146" width="12.33203125" style="182" bestFit="1" customWidth="1"/>
    <col min="6147" max="6147" width="7.33203125" style="182" bestFit="1" customWidth="1"/>
    <col min="6148" max="6148" width="7.6640625" style="182" bestFit="1" customWidth="1"/>
    <col min="6149" max="6387" width="8.77734375" style="182"/>
    <col min="6388" max="6388" width="42.6640625" style="182" bestFit="1" customWidth="1"/>
    <col min="6389" max="6389" width="12.6640625" style="182" bestFit="1" customWidth="1"/>
    <col min="6390" max="6390" width="7.77734375" style="182" bestFit="1" customWidth="1"/>
    <col min="6391" max="6391" width="11.6640625" style="182" bestFit="1" customWidth="1"/>
    <col min="6392" max="6392" width="7.33203125" style="182" bestFit="1" customWidth="1"/>
    <col min="6393" max="6393" width="9.33203125" style="182" bestFit="1" customWidth="1"/>
    <col min="6394" max="6394" width="16" style="182" bestFit="1" customWidth="1"/>
    <col min="6395" max="6395" width="7.33203125" style="182" bestFit="1" customWidth="1"/>
    <col min="6396" max="6396" width="6.6640625" style="182" bestFit="1" customWidth="1"/>
    <col min="6397" max="6397" width="11.109375" style="182" bestFit="1" customWidth="1"/>
    <col min="6398" max="6398" width="7.77734375" style="182" bestFit="1" customWidth="1"/>
    <col min="6399" max="6399" width="11.6640625" style="182" bestFit="1" customWidth="1"/>
    <col min="6400" max="6400" width="7.33203125" style="182" bestFit="1" customWidth="1"/>
    <col min="6401" max="6401" width="9.33203125" style="182" bestFit="1" customWidth="1"/>
    <col min="6402" max="6402" width="12.33203125" style="182" bestFit="1" customWidth="1"/>
    <col min="6403" max="6403" width="7.33203125" style="182" bestFit="1" customWidth="1"/>
    <col min="6404" max="6404" width="7.6640625" style="182" bestFit="1" customWidth="1"/>
    <col min="6405" max="6643" width="8.77734375" style="182"/>
    <col min="6644" max="6644" width="42.6640625" style="182" bestFit="1" customWidth="1"/>
    <col min="6645" max="6645" width="12.6640625" style="182" bestFit="1" customWidth="1"/>
    <col min="6646" max="6646" width="7.77734375" style="182" bestFit="1" customWidth="1"/>
    <col min="6647" max="6647" width="11.6640625" style="182" bestFit="1" customWidth="1"/>
    <col min="6648" max="6648" width="7.33203125" style="182" bestFit="1" customWidth="1"/>
    <col min="6649" max="6649" width="9.33203125" style="182" bestFit="1" customWidth="1"/>
    <col min="6650" max="6650" width="16" style="182" bestFit="1" customWidth="1"/>
    <col min="6651" max="6651" width="7.33203125" style="182" bestFit="1" customWidth="1"/>
    <col min="6652" max="6652" width="6.6640625" style="182" bestFit="1" customWidth="1"/>
    <col min="6653" max="6653" width="11.109375" style="182" bestFit="1" customWidth="1"/>
    <col min="6654" max="6654" width="7.77734375" style="182" bestFit="1" customWidth="1"/>
    <col min="6655" max="6655" width="11.6640625" style="182" bestFit="1" customWidth="1"/>
    <col min="6656" max="6656" width="7.33203125" style="182" bestFit="1" customWidth="1"/>
    <col min="6657" max="6657" width="9.33203125" style="182" bestFit="1" customWidth="1"/>
    <col min="6658" max="6658" width="12.33203125" style="182" bestFit="1" customWidth="1"/>
    <col min="6659" max="6659" width="7.33203125" style="182" bestFit="1" customWidth="1"/>
    <col min="6660" max="6660" width="7.6640625" style="182" bestFit="1" customWidth="1"/>
    <col min="6661" max="6899" width="8.77734375" style="182"/>
    <col min="6900" max="6900" width="42.6640625" style="182" bestFit="1" customWidth="1"/>
    <col min="6901" max="6901" width="12.6640625" style="182" bestFit="1" customWidth="1"/>
    <col min="6902" max="6902" width="7.77734375" style="182" bestFit="1" customWidth="1"/>
    <col min="6903" max="6903" width="11.6640625" style="182" bestFit="1" customWidth="1"/>
    <col min="6904" max="6904" width="7.33203125" style="182" bestFit="1" customWidth="1"/>
    <col min="6905" max="6905" width="9.33203125" style="182" bestFit="1" customWidth="1"/>
    <col min="6906" max="6906" width="16" style="182" bestFit="1" customWidth="1"/>
    <col min="6907" max="6907" width="7.33203125" style="182" bestFit="1" customWidth="1"/>
    <col min="6908" max="6908" width="6.6640625" style="182" bestFit="1" customWidth="1"/>
    <col min="6909" max="6909" width="11.109375" style="182" bestFit="1" customWidth="1"/>
    <col min="6910" max="6910" width="7.77734375" style="182" bestFit="1" customWidth="1"/>
    <col min="6911" max="6911" width="11.6640625" style="182" bestFit="1" customWidth="1"/>
    <col min="6912" max="6912" width="7.33203125" style="182" bestFit="1" customWidth="1"/>
    <col min="6913" max="6913" width="9.33203125" style="182" bestFit="1" customWidth="1"/>
    <col min="6914" max="6914" width="12.33203125" style="182" bestFit="1" customWidth="1"/>
    <col min="6915" max="6915" width="7.33203125" style="182" bestFit="1" customWidth="1"/>
    <col min="6916" max="6916" width="7.6640625" style="182" bestFit="1" customWidth="1"/>
    <col min="6917" max="7155" width="8.77734375" style="182"/>
    <col min="7156" max="7156" width="42.6640625" style="182" bestFit="1" customWidth="1"/>
    <col min="7157" max="7157" width="12.6640625" style="182" bestFit="1" customWidth="1"/>
    <col min="7158" max="7158" width="7.77734375" style="182" bestFit="1" customWidth="1"/>
    <col min="7159" max="7159" width="11.6640625" style="182" bestFit="1" customWidth="1"/>
    <col min="7160" max="7160" width="7.33203125" style="182" bestFit="1" customWidth="1"/>
    <col min="7161" max="7161" width="9.33203125" style="182" bestFit="1" customWidth="1"/>
    <col min="7162" max="7162" width="16" style="182" bestFit="1" customWidth="1"/>
    <col min="7163" max="7163" width="7.33203125" style="182" bestFit="1" customWidth="1"/>
    <col min="7164" max="7164" width="6.6640625" style="182" bestFit="1" customWidth="1"/>
    <col min="7165" max="7165" width="11.109375" style="182" bestFit="1" customWidth="1"/>
    <col min="7166" max="7166" width="7.77734375" style="182" bestFit="1" customWidth="1"/>
    <col min="7167" max="7167" width="11.6640625" style="182" bestFit="1" customWidth="1"/>
    <col min="7168" max="7168" width="7.33203125" style="182" bestFit="1" customWidth="1"/>
    <col min="7169" max="7169" width="9.33203125" style="182" bestFit="1" customWidth="1"/>
    <col min="7170" max="7170" width="12.33203125" style="182" bestFit="1" customWidth="1"/>
    <col min="7171" max="7171" width="7.33203125" style="182" bestFit="1" customWidth="1"/>
    <col min="7172" max="7172" width="7.6640625" style="182" bestFit="1" customWidth="1"/>
    <col min="7173" max="7411" width="8.77734375" style="182"/>
    <col min="7412" max="7412" width="42.6640625" style="182" bestFit="1" customWidth="1"/>
    <col min="7413" max="7413" width="12.6640625" style="182" bestFit="1" customWidth="1"/>
    <col min="7414" max="7414" width="7.77734375" style="182" bestFit="1" customWidth="1"/>
    <col min="7415" max="7415" width="11.6640625" style="182" bestFit="1" customWidth="1"/>
    <col min="7416" max="7416" width="7.33203125" style="182" bestFit="1" customWidth="1"/>
    <col min="7417" max="7417" width="9.33203125" style="182" bestFit="1" customWidth="1"/>
    <col min="7418" max="7418" width="16" style="182" bestFit="1" customWidth="1"/>
    <col min="7419" max="7419" width="7.33203125" style="182" bestFit="1" customWidth="1"/>
    <col min="7420" max="7420" width="6.6640625" style="182" bestFit="1" customWidth="1"/>
    <col min="7421" max="7421" width="11.109375" style="182" bestFit="1" customWidth="1"/>
    <col min="7422" max="7422" width="7.77734375" style="182" bestFit="1" customWidth="1"/>
    <col min="7423" max="7423" width="11.6640625" style="182" bestFit="1" customWidth="1"/>
    <col min="7424" max="7424" width="7.33203125" style="182" bestFit="1" customWidth="1"/>
    <col min="7425" max="7425" width="9.33203125" style="182" bestFit="1" customWidth="1"/>
    <col min="7426" max="7426" width="12.33203125" style="182" bestFit="1" customWidth="1"/>
    <col min="7427" max="7427" width="7.33203125" style="182" bestFit="1" customWidth="1"/>
    <col min="7428" max="7428" width="7.6640625" style="182" bestFit="1" customWidth="1"/>
    <col min="7429" max="7667" width="8.77734375" style="182"/>
    <col min="7668" max="7668" width="42.6640625" style="182" bestFit="1" customWidth="1"/>
    <col min="7669" max="7669" width="12.6640625" style="182" bestFit="1" customWidth="1"/>
    <col min="7670" max="7670" width="7.77734375" style="182" bestFit="1" customWidth="1"/>
    <col min="7671" max="7671" width="11.6640625" style="182" bestFit="1" customWidth="1"/>
    <col min="7672" max="7672" width="7.33203125" style="182" bestFit="1" customWidth="1"/>
    <col min="7673" max="7673" width="9.33203125" style="182" bestFit="1" customWidth="1"/>
    <col min="7674" max="7674" width="16" style="182" bestFit="1" customWidth="1"/>
    <col min="7675" max="7675" width="7.33203125" style="182" bestFit="1" customWidth="1"/>
    <col min="7676" max="7676" width="6.6640625" style="182" bestFit="1" customWidth="1"/>
    <col min="7677" max="7677" width="11.109375" style="182" bestFit="1" customWidth="1"/>
    <col min="7678" max="7678" width="7.77734375" style="182" bestFit="1" customWidth="1"/>
    <col min="7679" max="7679" width="11.6640625" style="182" bestFit="1" customWidth="1"/>
    <col min="7680" max="7680" width="7.33203125" style="182" bestFit="1" customWidth="1"/>
    <col min="7681" max="7681" width="9.33203125" style="182" bestFit="1" customWidth="1"/>
    <col min="7682" max="7682" width="12.33203125" style="182" bestFit="1" customWidth="1"/>
    <col min="7683" max="7683" width="7.33203125" style="182" bestFit="1" customWidth="1"/>
    <col min="7684" max="7684" width="7.6640625" style="182" bestFit="1" customWidth="1"/>
    <col min="7685" max="7923" width="8.77734375" style="182"/>
    <col min="7924" max="7924" width="42.6640625" style="182" bestFit="1" customWidth="1"/>
    <col min="7925" max="7925" width="12.6640625" style="182" bestFit="1" customWidth="1"/>
    <col min="7926" max="7926" width="7.77734375" style="182" bestFit="1" customWidth="1"/>
    <col min="7927" max="7927" width="11.6640625" style="182" bestFit="1" customWidth="1"/>
    <col min="7928" max="7928" width="7.33203125" style="182" bestFit="1" customWidth="1"/>
    <col min="7929" max="7929" width="9.33203125" style="182" bestFit="1" customWidth="1"/>
    <col min="7930" max="7930" width="16" style="182" bestFit="1" customWidth="1"/>
    <col min="7931" max="7931" width="7.33203125" style="182" bestFit="1" customWidth="1"/>
    <col min="7932" max="7932" width="6.6640625" style="182" bestFit="1" customWidth="1"/>
    <col min="7933" max="7933" width="11.109375" style="182" bestFit="1" customWidth="1"/>
    <col min="7934" max="7934" width="7.77734375" style="182" bestFit="1" customWidth="1"/>
    <col min="7935" max="7935" width="11.6640625" style="182" bestFit="1" customWidth="1"/>
    <col min="7936" max="7936" width="7.33203125" style="182" bestFit="1" customWidth="1"/>
    <col min="7937" max="7937" width="9.33203125" style="182" bestFit="1" customWidth="1"/>
    <col min="7938" max="7938" width="12.33203125" style="182" bestFit="1" customWidth="1"/>
    <col min="7939" max="7939" width="7.33203125" style="182" bestFit="1" customWidth="1"/>
    <col min="7940" max="7940" width="7.6640625" style="182" bestFit="1" customWidth="1"/>
    <col min="7941" max="8179" width="8.77734375" style="182"/>
    <col min="8180" max="8180" width="42.6640625" style="182" bestFit="1" customWidth="1"/>
    <col min="8181" max="8181" width="12.6640625" style="182" bestFit="1" customWidth="1"/>
    <col min="8182" max="8182" width="7.77734375" style="182" bestFit="1" customWidth="1"/>
    <col min="8183" max="8183" width="11.6640625" style="182" bestFit="1" customWidth="1"/>
    <col min="8184" max="8184" width="7.33203125" style="182" bestFit="1" customWidth="1"/>
    <col min="8185" max="8185" width="9.33203125" style="182" bestFit="1" customWidth="1"/>
    <col min="8186" max="8186" width="16" style="182" bestFit="1" customWidth="1"/>
    <col min="8187" max="8187" width="7.33203125" style="182" bestFit="1" customWidth="1"/>
    <col min="8188" max="8188" width="6.6640625" style="182" bestFit="1" customWidth="1"/>
    <col min="8189" max="8189" width="11.109375" style="182" bestFit="1" customWidth="1"/>
    <col min="8190" max="8190" width="7.77734375" style="182" bestFit="1" customWidth="1"/>
    <col min="8191" max="8191" width="11.6640625" style="182" bestFit="1" customWidth="1"/>
    <col min="8192" max="8192" width="7.33203125" style="182" bestFit="1" customWidth="1"/>
    <col min="8193" max="8193" width="9.33203125" style="182" bestFit="1" customWidth="1"/>
    <col min="8194" max="8194" width="12.33203125" style="182" bestFit="1" customWidth="1"/>
    <col min="8195" max="8195" width="7.33203125" style="182" bestFit="1" customWidth="1"/>
    <col min="8196" max="8196" width="7.6640625" style="182" bestFit="1" customWidth="1"/>
    <col min="8197" max="8435" width="8.77734375" style="182"/>
    <col min="8436" max="8436" width="42.6640625" style="182" bestFit="1" customWidth="1"/>
    <col min="8437" max="8437" width="12.6640625" style="182" bestFit="1" customWidth="1"/>
    <col min="8438" max="8438" width="7.77734375" style="182" bestFit="1" customWidth="1"/>
    <col min="8439" max="8439" width="11.6640625" style="182" bestFit="1" customWidth="1"/>
    <col min="8440" max="8440" width="7.33203125" style="182" bestFit="1" customWidth="1"/>
    <col min="8441" max="8441" width="9.33203125" style="182" bestFit="1" customWidth="1"/>
    <col min="8442" max="8442" width="16" style="182" bestFit="1" customWidth="1"/>
    <col min="8443" max="8443" width="7.33203125" style="182" bestFit="1" customWidth="1"/>
    <col min="8444" max="8444" width="6.6640625" style="182" bestFit="1" customWidth="1"/>
    <col min="8445" max="8445" width="11.109375" style="182" bestFit="1" customWidth="1"/>
    <col min="8446" max="8446" width="7.77734375" style="182" bestFit="1" customWidth="1"/>
    <col min="8447" max="8447" width="11.6640625" style="182" bestFit="1" customWidth="1"/>
    <col min="8448" max="8448" width="7.33203125" style="182" bestFit="1" customWidth="1"/>
    <col min="8449" max="8449" width="9.33203125" style="182" bestFit="1" customWidth="1"/>
    <col min="8450" max="8450" width="12.33203125" style="182" bestFit="1" customWidth="1"/>
    <col min="8451" max="8451" width="7.33203125" style="182" bestFit="1" customWidth="1"/>
    <col min="8452" max="8452" width="7.6640625" style="182" bestFit="1" customWidth="1"/>
    <col min="8453" max="8691" width="8.77734375" style="182"/>
    <col min="8692" max="8692" width="42.6640625" style="182" bestFit="1" customWidth="1"/>
    <col min="8693" max="8693" width="12.6640625" style="182" bestFit="1" customWidth="1"/>
    <col min="8694" max="8694" width="7.77734375" style="182" bestFit="1" customWidth="1"/>
    <col min="8695" max="8695" width="11.6640625" style="182" bestFit="1" customWidth="1"/>
    <col min="8696" max="8696" width="7.33203125" style="182" bestFit="1" customWidth="1"/>
    <col min="8697" max="8697" width="9.33203125" style="182" bestFit="1" customWidth="1"/>
    <col min="8698" max="8698" width="16" style="182" bestFit="1" customWidth="1"/>
    <col min="8699" max="8699" width="7.33203125" style="182" bestFit="1" customWidth="1"/>
    <col min="8700" max="8700" width="6.6640625" style="182" bestFit="1" customWidth="1"/>
    <col min="8701" max="8701" width="11.109375" style="182" bestFit="1" customWidth="1"/>
    <col min="8702" max="8702" width="7.77734375" style="182" bestFit="1" customWidth="1"/>
    <col min="8703" max="8703" width="11.6640625" style="182" bestFit="1" customWidth="1"/>
    <col min="8704" max="8704" width="7.33203125" style="182" bestFit="1" customWidth="1"/>
    <col min="8705" max="8705" width="9.33203125" style="182" bestFit="1" customWidth="1"/>
    <col min="8706" max="8706" width="12.33203125" style="182" bestFit="1" customWidth="1"/>
    <col min="8707" max="8707" width="7.33203125" style="182" bestFit="1" customWidth="1"/>
    <col min="8708" max="8708" width="7.6640625" style="182" bestFit="1" customWidth="1"/>
    <col min="8709" max="8947" width="8.77734375" style="182"/>
    <col min="8948" max="8948" width="42.6640625" style="182" bestFit="1" customWidth="1"/>
    <col min="8949" max="8949" width="12.6640625" style="182" bestFit="1" customWidth="1"/>
    <col min="8950" max="8950" width="7.77734375" style="182" bestFit="1" customWidth="1"/>
    <col min="8951" max="8951" width="11.6640625" style="182" bestFit="1" customWidth="1"/>
    <col min="8952" max="8952" width="7.33203125" style="182" bestFit="1" customWidth="1"/>
    <col min="8953" max="8953" width="9.33203125" style="182" bestFit="1" customWidth="1"/>
    <col min="8954" max="8954" width="16" style="182" bestFit="1" customWidth="1"/>
    <col min="8955" max="8955" width="7.33203125" style="182" bestFit="1" customWidth="1"/>
    <col min="8956" max="8956" width="6.6640625" style="182" bestFit="1" customWidth="1"/>
    <col min="8957" max="8957" width="11.109375" style="182" bestFit="1" customWidth="1"/>
    <col min="8958" max="8958" width="7.77734375" style="182" bestFit="1" customWidth="1"/>
    <col min="8959" max="8959" width="11.6640625" style="182" bestFit="1" customWidth="1"/>
    <col min="8960" max="8960" width="7.33203125" style="182" bestFit="1" customWidth="1"/>
    <col min="8961" max="8961" width="9.33203125" style="182" bestFit="1" customWidth="1"/>
    <col min="8962" max="8962" width="12.33203125" style="182" bestFit="1" customWidth="1"/>
    <col min="8963" max="8963" width="7.33203125" style="182" bestFit="1" customWidth="1"/>
    <col min="8964" max="8964" width="7.6640625" style="182" bestFit="1" customWidth="1"/>
    <col min="8965" max="9203" width="8.77734375" style="182"/>
    <col min="9204" max="9204" width="42.6640625" style="182" bestFit="1" customWidth="1"/>
    <col min="9205" max="9205" width="12.6640625" style="182" bestFit="1" customWidth="1"/>
    <col min="9206" max="9206" width="7.77734375" style="182" bestFit="1" customWidth="1"/>
    <col min="9207" max="9207" width="11.6640625" style="182" bestFit="1" customWidth="1"/>
    <col min="9208" max="9208" width="7.33203125" style="182" bestFit="1" customWidth="1"/>
    <col min="9209" max="9209" width="9.33203125" style="182" bestFit="1" customWidth="1"/>
    <col min="9210" max="9210" width="16" style="182" bestFit="1" customWidth="1"/>
    <col min="9211" max="9211" width="7.33203125" style="182" bestFit="1" customWidth="1"/>
    <col min="9212" max="9212" width="6.6640625" style="182" bestFit="1" customWidth="1"/>
    <col min="9213" max="9213" width="11.109375" style="182" bestFit="1" customWidth="1"/>
    <col min="9214" max="9214" width="7.77734375" style="182" bestFit="1" customWidth="1"/>
    <col min="9215" max="9215" width="11.6640625" style="182" bestFit="1" customWidth="1"/>
    <col min="9216" max="9216" width="7.33203125" style="182" bestFit="1" customWidth="1"/>
    <col min="9217" max="9217" width="9.33203125" style="182" bestFit="1" customWidth="1"/>
    <col min="9218" max="9218" width="12.33203125" style="182" bestFit="1" customWidth="1"/>
    <col min="9219" max="9219" width="7.33203125" style="182" bestFit="1" customWidth="1"/>
    <col min="9220" max="9220" width="7.6640625" style="182" bestFit="1" customWidth="1"/>
    <col min="9221" max="9459" width="8.77734375" style="182"/>
    <col min="9460" max="9460" width="42.6640625" style="182" bestFit="1" customWidth="1"/>
    <col min="9461" max="9461" width="12.6640625" style="182" bestFit="1" customWidth="1"/>
    <col min="9462" max="9462" width="7.77734375" style="182" bestFit="1" customWidth="1"/>
    <col min="9463" max="9463" width="11.6640625" style="182" bestFit="1" customWidth="1"/>
    <col min="9464" max="9464" width="7.33203125" style="182" bestFit="1" customWidth="1"/>
    <col min="9465" max="9465" width="9.33203125" style="182" bestFit="1" customWidth="1"/>
    <col min="9466" max="9466" width="16" style="182" bestFit="1" customWidth="1"/>
    <col min="9467" max="9467" width="7.33203125" style="182" bestFit="1" customWidth="1"/>
    <col min="9468" max="9468" width="6.6640625" style="182" bestFit="1" customWidth="1"/>
    <col min="9469" max="9469" width="11.109375" style="182" bestFit="1" customWidth="1"/>
    <col min="9470" max="9470" width="7.77734375" style="182" bestFit="1" customWidth="1"/>
    <col min="9471" max="9471" width="11.6640625" style="182" bestFit="1" customWidth="1"/>
    <col min="9472" max="9472" width="7.33203125" style="182" bestFit="1" customWidth="1"/>
    <col min="9473" max="9473" width="9.33203125" style="182" bestFit="1" customWidth="1"/>
    <col min="9474" max="9474" width="12.33203125" style="182" bestFit="1" customWidth="1"/>
    <col min="9475" max="9475" width="7.33203125" style="182" bestFit="1" customWidth="1"/>
    <col min="9476" max="9476" width="7.6640625" style="182" bestFit="1" customWidth="1"/>
    <col min="9477" max="9715" width="8.77734375" style="182"/>
    <col min="9716" max="9716" width="42.6640625" style="182" bestFit="1" customWidth="1"/>
    <col min="9717" max="9717" width="12.6640625" style="182" bestFit="1" customWidth="1"/>
    <col min="9718" max="9718" width="7.77734375" style="182" bestFit="1" customWidth="1"/>
    <col min="9719" max="9719" width="11.6640625" style="182" bestFit="1" customWidth="1"/>
    <col min="9720" max="9720" width="7.33203125" style="182" bestFit="1" customWidth="1"/>
    <col min="9721" max="9721" width="9.33203125" style="182" bestFit="1" customWidth="1"/>
    <col min="9722" max="9722" width="16" style="182" bestFit="1" customWidth="1"/>
    <col min="9723" max="9723" width="7.33203125" style="182" bestFit="1" customWidth="1"/>
    <col min="9724" max="9724" width="6.6640625" style="182" bestFit="1" customWidth="1"/>
    <col min="9725" max="9725" width="11.109375" style="182" bestFit="1" customWidth="1"/>
    <col min="9726" max="9726" width="7.77734375" style="182" bestFit="1" customWidth="1"/>
    <col min="9727" max="9727" width="11.6640625" style="182" bestFit="1" customWidth="1"/>
    <col min="9728" max="9728" width="7.33203125" style="182" bestFit="1" customWidth="1"/>
    <col min="9729" max="9729" width="9.33203125" style="182" bestFit="1" customWidth="1"/>
    <col min="9730" max="9730" width="12.33203125" style="182" bestFit="1" customWidth="1"/>
    <col min="9731" max="9731" width="7.33203125" style="182" bestFit="1" customWidth="1"/>
    <col min="9732" max="9732" width="7.6640625" style="182" bestFit="1" customWidth="1"/>
    <col min="9733" max="9971" width="8.77734375" style="182"/>
    <col min="9972" max="9972" width="42.6640625" style="182" bestFit="1" customWidth="1"/>
    <col min="9973" max="9973" width="12.6640625" style="182" bestFit="1" customWidth="1"/>
    <col min="9974" max="9974" width="7.77734375" style="182" bestFit="1" customWidth="1"/>
    <col min="9975" max="9975" width="11.6640625" style="182" bestFit="1" customWidth="1"/>
    <col min="9976" max="9976" width="7.33203125" style="182" bestFit="1" customWidth="1"/>
    <col min="9977" max="9977" width="9.33203125" style="182" bestFit="1" customWidth="1"/>
    <col min="9978" max="9978" width="16" style="182" bestFit="1" customWidth="1"/>
    <col min="9979" max="9979" width="7.33203125" style="182" bestFit="1" customWidth="1"/>
    <col min="9980" max="9980" width="6.6640625" style="182" bestFit="1" customWidth="1"/>
    <col min="9981" max="9981" width="11.109375" style="182" bestFit="1" customWidth="1"/>
    <col min="9982" max="9982" width="7.77734375" style="182" bestFit="1" customWidth="1"/>
    <col min="9983" max="9983" width="11.6640625" style="182" bestFit="1" customWidth="1"/>
    <col min="9984" max="9984" width="7.33203125" style="182" bestFit="1" customWidth="1"/>
    <col min="9985" max="9985" width="9.33203125" style="182" bestFit="1" customWidth="1"/>
    <col min="9986" max="9986" width="12.33203125" style="182" bestFit="1" customWidth="1"/>
    <col min="9987" max="9987" width="7.33203125" style="182" bestFit="1" customWidth="1"/>
    <col min="9988" max="9988" width="7.6640625" style="182" bestFit="1" customWidth="1"/>
    <col min="9989" max="10227" width="8.77734375" style="182"/>
    <col min="10228" max="10228" width="42.6640625" style="182" bestFit="1" customWidth="1"/>
    <col min="10229" max="10229" width="12.6640625" style="182" bestFit="1" customWidth="1"/>
    <col min="10230" max="10230" width="7.77734375" style="182" bestFit="1" customWidth="1"/>
    <col min="10231" max="10231" width="11.6640625" style="182" bestFit="1" customWidth="1"/>
    <col min="10232" max="10232" width="7.33203125" style="182" bestFit="1" customWidth="1"/>
    <col min="10233" max="10233" width="9.33203125" style="182" bestFit="1" customWidth="1"/>
    <col min="10234" max="10234" width="16" style="182" bestFit="1" customWidth="1"/>
    <col min="10235" max="10235" width="7.33203125" style="182" bestFit="1" customWidth="1"/>
    <col min="10236" max="10236" width="6.6640625" style="182" bestFit="1" customWidth="1"/>
    <col min="10237" max="10237" width="11.109375" style="182" bestFit="1" customWidth="1"/>
    <col min="10238" max="10238" width="7.77734375" style="182" bestFit="1" customWidth="1"/>
    <col min="10239" max="10239" width="11.6640625" style="182" bestFit="1" customWidth="1"/>
    <col min="10240" max="10240" width="7.33203125" style="182" bestFit="1" customWidth="1"/>
    <col min="10241" max="10241" width="9.33203125" style="182" bestFit="1" customWidth="1"/>
    <col min="10242" max="10242" width="12.33203125" style="182" bestFit="1" customWidth="1"/>
    <col min="10243" max="10243" width="7.33203125" style="182" bestFit="1" customWidth="1"/>
    <col min="10244" max="10244" width="7.6640625" style="182" bestFit="1" customWidth="1"/>
    <col min="10245" max="10483" width="8.77734375" style="182"/>
    <col min="10484" max="10484" width="42.6640625" style="182" bestFit="1" customWidth="1"/>
    <col min="10485" max="10485" width="12.6640625" style="182" bestFit="1" customWidth="1"/>
    <col min="10486" max="10486" width="7.77734375" style="182" bestFit="1" customWidth="1"/>
    <col min="10487" max="10487" width="11.6640625" style="182" bestFit="1" customWidth="1"/>
    <col min="10488" max="10488" width="7.33203125" style="182" bestFit="1" customWidth="1"/>
    <col min="10489" max="10489" width="9.33203125" style="182" bestFit="1" customWidth="1"/>
    <col min="10490" max="10490" width="16" style="182" bestFit="1" customWidth="1"/>
    <col min="10491" max="10491" width="7.33203125" style="182" bestFit="1" customWidth="1"/>
    <col min="10492" max="10492" width="6.6640625" style="182" bestFit="1" customWidth="1"/>
    <col min="10493" max="10493" width="11.109375" style="182" bestFit="1" customWidth="1"/>
    <col min="10494" max="10494" width="7.77734375" style="182" bestFit="1" customWidth="1"/>
    <col min="10495" max="10495" width="11.6640625" style="182" bestFit="1" customWidth="1"/>
    <col min="10496" max="10496" width="7.33203125" style="182" bestFit="1" customWidth="1"/>
    <col min="10497" max="10497" width="9.33203125" style="182" bestFit="1" customWidth="1"/>
    <col min="10498" max="10498" width="12.33203125" style="182" bestFit="1" customWidth="1"/>
    <col min="10499" max="10499" width="7.33203125" style="182" bestFit="1" customWidth="1"/>
    <col min="10500" max="10500" width="7.6640625" style="182" bestFit="1" customWidth="1"/>
    <col min="10501" max="10739" width="8.77734375" style="182"/>
    <col min="10740" max="10740" width="42.6640625" style="182" bestFit="1" customWidth="1"/>
    <col min="10741" max="10741" width="12.6640625" style="182" bestFit="1" customWidth="1"/>
    <col min="10742" max="10742" width="7.77734375" style="182" bestFit="1" customWidth="1"/>
    <col min="10743" max="10743" width="11.6640625" style="182" bestFit="1" customWidth="1"/>
    <col min="10744" max="10744" width="7.33203125" style="182" bestFit="1" customWidth="1"/>
    <col min="10745" max="10745" width="9.33203125" style="182" bestFit="1" customWidth="1"/>
    <col min="10746" max="10746" width="16" style="182" bestFit="1" customWidth="1"/>
    <col min="10747" max="10747" width="7.33203125" style="182" bestFit="1" customWidth="1"/>
    <col min="10748" max="10748" width="6.6640625" style="182" bestFit="1" customWidth="1"/>
    <col min="10749" max="10749" width="11.109375" style="182" bestFit="1" customWidth="1"/>
    <col min="10750" max="10750" width="7.77734375" style="182" bestFit="1" customWidth="1"/>
    <col min="10751" max="10751" width="11.6640625" style="182" bestFit="1" customWidth="1"/>
    <col min="10752" max="10752" width="7.33203125" style="182" bestFit="1" customWidth="1"/>
    <col min="10753" max="10753" width="9.33203125" style="182" bestFit="1" customWidth="1"/>
    <col min="10754" max="10754" width="12.33203125" style="182" bestFit="1" customWidth="1"/>
    <col min="10755" max="10755" width="7.33203125" style="182" bestFit="1" customWidth="1"/>
    <col min="10756" max="10756" width="7.6640625" style="182" bestFit="1" customWidth="1"/>
    <col min="10757" max="10995" width="8.77734375" style="182"/>
    <col min="10996" max="10996" width="42.6640625" style="182" bestFit="1" customWidth="1"/>
    <col min="10997" max="10997" width="12.6640625" style="182" bestFit="1" customWidth="1"/>
    <col min="10998" max="10998" width="7.77734375" style="182" bestFit="1" customWidth="1"/>
    <col min="10999" max="10999" width="11.6640625" style="182" bestFit="1" customWidth="1"/>
    <col min="11000" max="11000" width="7.33203125" style="182" bestFit="1" customWidth="1"/>
    <col min="11001" max="11001" width="9.33203125" style="182" bestFit="1" customWidth="1"/>
    <col min="11002" max="11002" width="16" style="182" bestFit="1" customWidth="1"/>
    <col min="11003" max="11003" width="7.33203125" style="182" bestFit="1" customWidth="1"/>
    <col min="11004" max="11004" width="6.6640625" style="182" bestFit="1" customWidth="1"/>
    <col min="11005" max="11005" width="11.109375" style="182" bestFit="1" customWidth="1"/>
    <col min="11006" max="11006" width="7.77734375" style="182" bestFit="1" customWidth="1"/>
    <col min="11007" max="11007" width="11.6640625" style="182" bestFit="1" customWidth="1"/>
    <col min="11008" max="11008" width="7.33203125" style="182" bestFit="1" customWidth="1"/>
    <col min="11009" max="11009" width="9.33203125" style="182" bestFit="1" customWidth="1"/>
    <col min="11010" max="11010" width="12.33203125" style="182" bestFit="1" customWidth="1"/>
    <col min="11011" max="11011" width="7.33203125" style="182" bestFit="1" customWidth="1"/>
    <col min="11012" max="11012" width="7.6640625" style="182" bestFit="1" customWidth="1"/>
    <col min="11013" max="11251" width="8.77734375" style="182"/>
    <col min="11252" max="11252" width="42.6640625" style="182" bestFit="1" customWidth="1"/>
    <col min="11253" max="11253" width="12.6640625" style="182" bestFit="1" customWidth="1"/>
    <col min="11254" max="11254" width="7.77734375" style="182" bestFit="1" customWidth="1"/>
    <col min="11255" max="11255" width="11.6640625" style="182" bestFit="1" customWidth="1"/>
    <col min="11256" max="11256" width="7.33203125" style="182" bestFit="1" customWidth="1"/>
    <col min="11257" max="11257" width="9.33203125" style="182" bestFit="1" customWidth="1"/>
    <col min="11258" max="11258" width="16" style="182" bestFit="1" customWidth="1"/>
    <col min="11259" max="11259" width="7.33203125" style="182" bestFit="1" customWidth="1"/>
    <col min="11260" max="11260" width="6.6640625" style="182" bestFit="1" customWidth="1"/>
    <col min="11261" max="11261" width="11.109375" style="182" bestFit="1" customWidth="1"/>
    <col min="11262" max="11262" width="7.77734375" style="182" bestFit="1" customWidth="1"/>
    <col min="11263" max="11263" width="11.6640625" style="182" bestFit="1" customWidth="1"/>
    <col min="11264" max="11264" width="7.33203125" style="182" bestFit="1" customWidth="1"/>
    <col min="11265" max="11265" width="9.33203125" style="182" bestFit="1" customWidth="1"/>
    <col min="11266" max="11266" width="12.33203125" style="182" bestFit="1" customWidth="1"/>
    <col min="11267" max="11267" width="7.33203125" style="182" bestFit="1" customWidth="1"/>
    <col min="11268" max="11268" width="7.6640625" style="182" bestFit="1" customWidth="1"/>
    <col min="11269" max="11507" width="8.77734375" style="182"/>
    <col min="11508" max="11508" width="42.6640625" style="182" bestFit="1" customWidth="1"/>
    <col min="11509" max="11509" width="12.6640625" style="182" bestFit="1" customWidth="1"/>
    <col min="11510" max="11510" width="7.77734375" style="182" bestFit="1" customWidth="1"/>
    <col min="11511" max="11511" width="11.6640625" style="182" bestFit="1" customWidth="1"/>
    <col min="11512" max="11512" width="7.33203125" style="182" bestFit="1" customWidth="1"/>
    <col min="11513" max="11513" width="9.33203125" style="182" bestFit="1" customWidth="1"/>
    <col min="11514" max="11514" width="16" style="182" bestFit="1" customWidth="1"/>
    <col min="11515" max="11515" width="7.33203125" style="182" bestFit="1" customWidth="1"/>
    <col min="11516" max="11516" width="6.6640625" style="182" bestFit="1" customWidth="1"/>
    <col min="11517" max="11517" width="11.109375" style="182" bestFit="1" customWidth="1"/>
    <col min="11518" max="11518" width="7.77734375" style="182" bestFit="1" customWidth="1"/>
    <col min="11519" max="11519" width="11.6640625" style="182" bestFit="1" customWidth="1"/>
    <col min="11520" max="11520" width="7.33203125" style="182" bestFit="1" customWidth="1"/>
    <col min="11521" max="11521" width="9.33203125" style="182" bestFit="1" customWidth="1"/>
    <col min="11522" max="11522" width="12.33203125" style="182" bestFit="1" customWidth="1"/>
    <col min="11523" max="11523" width="7.33203125" style="182" bestFit="1" customWidth="1"/>
    <col min="11524" max="11524" width="7.6640625" style="182" bestFit="1" customWidth="1"/>
    <col min="11525" max="11763" width="8.77734375" style="182"/>
    <col min="11764" max="11764" width="42.6640625" style="182" bestFit="1" customWidth="1"/>
    <col min="11765" max="11765" width="12.6640625" style="182" bestFit="1" customWidth="1"/>
    <col min="11766" max="11766" width="7.77734375" style="182" bestFit="1" customWidth="1"/>
    <col min="11767" max="11767" width="11.6640625" style="182" bestFit="1" customWidth="1"/>
    <col min="11768" max="11768" width="7.33203125" style="182" bestFit="1" customWidth="1"/>
    <col min="11769" max="11769" width="9.33203125" style="182" bestFit="1" customWidth="1"/>
    <col min="11770" max="11770" width="16" style="182" bestFit="1" customWidth="1"/>
    <col min="11771" max="11771" width="7.33203125" style="182" bestFit="1" customWidth="1"/>
    <col min="11772" max="11772" width="6.6640625" style="182" bestFit="1" customWidth="1"/>
    <col min="11773" max="11773" width="11.109375" style="182" bestFit="1" customWidth="1"/>
    <col min="11774" max="11774" width="7.77734375" style="182" bestFit="1" customWidth="1"/>
    <col min="11775" max="11775" width="11.6640625" style="182" bestFit="1" customWidth="1"/>
    <col min="11776" max="11776" width="7.33203125" style="182" bestFit="1" customWidth="1"/>
    <col min="11777" max="11777" width="9.33203125" style="182" bestFit="1" customWidth="1"/>
    <col min="11778" max="11778" width="12.33203125" style="182" bestFit="1" customWidth="1"/>
    <col min="11779" max="11779" width="7.33203125" style="182" bestFit="1" customWidth="1"/>
    <col min="11780" max="11780" width="7.6640625" style="182" bestFit="1" customWidth="1"/>
    <col min="11781" max="12019" width="8.77734375" style="182"/>
    <col min="12020" max="12020" width="42.6640625" style="182" bestFit="1" customWidth="1"/>
    <col min="12021" max="12021" width="12.6640625" style="182" bestFit="1" customWidth="1"/>
    <col min="12022" max="12022" width="7.77734375" style="182" bestFit="1" customWidth="1"/>
    <col min="12023" max="12023" width="11.6640625" style="182" bestFit="1" customWidth="1"/>
    <col min="12024" max="12024" width="7.33203125" style="182" bestFit="1" customWidth="1"/>
    <col min="12025" max="12025" width="9.33203125" style="182" bestFit="1" customWidth="1"/>
    <col min="12026" max="12026" width="16" style="182" bestFit="1" customWidth="1"/>
    <col min="12027" max="12027" width="7.33203125" style="182" bestFit="1" customWidth="1"/>
    <col min="12028" max="12028" width="6.6640625" style="182" bestFit="1" customWidth="1"/>
    <col min="12029" max="12029" width="11.109375" style="182" bestFit="1" customWidth="1"/>
    <col min="12030" max="12030" width="7.77734375" style="182" bestFit="1" customWidth="1"/>
    <col min="12031" max="12031" width="11.6640625" style="182" bestFit="1" customWidth="1"/>
    <col min="12032" max="12032" width="7.33203125" style="182" bestFit="1" customWidth="1"/>
    <col min="12033" max="12033" width="9.33203125" style="182" bestFit="1" customWidth="1"/>
    <col min="12034" max="12034" width="12.33203125" style="182" bestFit="1" customWidth="1"/>
    <col min="12035" max="12035" width="7.33203125" style="182" bestFit="1" customWidth="1"/>
    <col min="12036" max="12036" width="7.6640625" style="182" bestFit="1" customWidth="1"/>
    <col min="12037" max="12275" width="8.77734375" style="182"/>
    <col min="12276" max="12276" width="42.6640625" style="182" bestFit="1" customWidth="1"/>
    <col min="12277" max="12277" width="12.6640625" style="182" bestFit="1" customWidth="1"/>
    <col min="12278" max="12278" width="7.77734375" style="182" bestFit="1" customWidth="1"/>
    <col min="12279" max="12279" width="11.6640625" style="182" bestFit="1" customWidth="1"/>
    <col min="12280" max="12280" width="7.33203125" style="182" bestFit="1" customWidth="1"/>
    <col min="12281" max="12281" width="9.33203125" style="182" bestFit="1" customWidth="1"/>
    <col min="12282" max="12282" width="16" style="182" bestFit="1" customWidth="1"/>
    <col min="12283" max="12283" width="7.33203125" style="182" bestFit="1" customWidth="1"/>
    <col min="12284" max="12284" width="6.6640625" style="182" bestFit="1" customWidth="1"/>
    <col min="12285" max="12285" width="11.109375" style="182" bestFit="1" customWidth="1"/>
    <col min="12286" max="12286" width="7.77734375" style="182" bestFit="1" customWidth="1"/>
    <col min="12287" max="12287" width="11.6640625" style="182" bestFit="1" customWidth="1"/>
    <col min="12288" max="12288" width="7.33203125" style="182" bestFit="1" customWidth="1"/>
    <col min="12289" max="12289" width="9.33203125" style="182" bestFit="1" customWidth="1"/>
    <col min="12290" max="12290" width="12.33203125" style="182" bestFit="1" customWidth="1"/>
    <col min="12291" max="12291" width="7.33203125" style="182" bestFit="1" customWidth="1"/>
    <col min="12292" max="12292" width="7.6640625" style="182" bestFit="1" customWidth="1"/>
    <col min="12293" max="12531" width="8.77734375" style="182"/>
    <col min="12532" max="12532" width="42.6640625" style="182" bestFit="1" customWidth="1"/>
    <col min="12533" max="12533" width="12.6640625" style="182" bestFit="1" customWidth="1"/>
    <col min="12534" max="12534" width="7.77734375" style="182" bestFit="1" customWidth="1"/>
    <col min="12535" max="12535" width="11.6640625" style="182" bestFit="1" customWidth="1"/>
    <col min="12536" max="12536" width="7.33203125" style="182" bestFit="1" customWidth="1"/>
    <col min="12537" max="12537" width="9.33203125" style="182" bestFit="1" customWidth="1"/>
    <col min="12538" max="12538" width="16" style="182" bestFit="1" customWidth="1"/>
    <col min="12539" max="12539" width="7.33203125" style="182" bestFit="1" customWidth="1"/>
    <col min="12540" max="12540" width="6.6640625" style="182" bestFit="1" customWidth="1"/>
    <col min="12541" max="12541" width="11.109375" style="182" bestFit="1" customWidth="1"/>
    <col min="12542" max="12542" width="7.77734375" style="182" bestFit="1" customWidth="1"/>
    <col min="12543" max="12543" width="11.6640625" style="182" bestFit="1" customWidth="1"/>
    <col min="12544" max="12544" width="7.33203125" style="182" bestFit="1" customWidth="1"/>
    <col min="12545" max="12545" width="9.33203125" style="182" bestFit="1" customWidth="1"/>
    <col min="12546" max="12546" width="12.33203125" style="182" bestFit="1" customWidth="1"/>
    <col min="12547" max="12547" width="7.33203125" style="182" bestFit="1" customWidth="1"/>
    <col min="12548" max="12548" width="7.6640625" style="182" bestFit="1" customWidth="1"/>
    <col min="12549" max="12787" width="8.77734375" style="182"/>
    <col min="12788" max="12788" width="42.6640625" style="182" bestFit="1" customWidth="1"/>
    <col min="12789" max="12789" width="12.6640625" style="182" bestFit="1" customWidth="1"/>
    <col min="12790" max="12790" width="7.77734375" style="182" bestFit="1" customWidth="1"/>
    <col min="12791" max="12791" width="11.6640625" style="182" bestFit="1" customWidth="1"/>
    <col min="12792" max="12792" width="7.33203125" style="182" bestFit="1" customWidth="1"/>
    <col min="12793" max="12793" width="9.33203125" style="182" bestFit="1" customWidth="1"/>
    <col min="12794" max="12794" width="16" style="182" bestFit="1" customWidth="1"/>
    <col min="12795" max="12795" width="7.33203125" style="182" bestFit="1" customWidth="1"/>
    <col min="12796" max="12796" width="6.6640625" style="182" bestFit="1" customWidth="1"/>
    <col min="12797" max="12797" width="11.109375" style="182" bestFit="1" customWidth="1"/>
    <col min="12798" max="12798" width="7.77734375" style="182" bestFit="1" customWidth="1"/>
    <col min="12799" max="12799" width="11.6640625" style="182" bestFit="1" customWidth="1"/>
    <col min="12800" max="12800" width="7.33203125" style="182" bestFit="1" customWidth="1"/>
    <col min="12801" max="12801" width="9.33203125" style="182" bestFit="1" customWidth="1"/>
    <col min="12802" max="12802" width="12.33203125" style="182" bestFit="1" customWidth="1"/>
    <col min="12803" max="12803" width="7.33203125" style="182" bestFit="1" customWidth="1"/>
    <col min="12804" max="12804" width="7.6640625" style="182" bestFit="1" customWidth="1"/>
    <col min="12805" max="13043" width="8.77734375" style="182"/>
    <col min="13044" max="13044" width="42.6640625" style="182" bestFit="1" customWidth="1"/>
    <col min="13045" max="13045" width="12.6640625" style="182" bestFit="1" customWidth="1"/>
    <col min="13046" max="13046" width="7.77734375" style="182" bestFit="1" customWidth="1"/>
    <col min="13047" max="13047" width="11.6640625" style="182" bestFit="1" customWidth="1"/>
    <col min="13048" max="13048" width="7.33203125" style="182" bestFit="1" customWidth="1"/>
    <col min="13049" max="13049" width="9.33203125" style="182" bestFit="1" customWidth="1"/>
    <col min="13050" max="13050" width="16" style="182" bestFit="1" customWidth="1"/>
    <col min="13051" max="13051" width="7.33203125" style="182" bestFit="1" customWidth="1"/>
    <col min="13052" max="13052" width="6.6640625" style="182" bestFit="1" customWidth="1"/>
    <col min="13053" max="13053" width="11.109375" style="182" bestFit="1" customWidth="1"/>
    <col min="13054" max="13054" width="7.77734375" style="182" bestFit="1" customWidth="1"/>
    <col min="13055" max="13055" width="11.6640625" style="182" bestFit="1" customWidth="1"/>
    <col min="13056" max="13056" width="7.33203125" style="182" bestFit="1" customWidth="1"/>
    <col min="13057" max="13057" width="9.33203125" style="182" bestFit="1" customWidth="1"/>
    <col min="13058" max="13058" width="12.33203125" style="182" bestFit="1" customWidth="1"/>
    <col min="13059" max="13059" width="7.33203125" style="182" bestFit="1" customWidth="1"/>
    <col min="13060" max="13060" width="7.6640625" style="182" bestFit="1" customWidth="1"/>
    <col min="13061" max="13299" width="8.77734375" style="182"/>
    <col min="13300" max="13300" width="42.6640625" style="182" bestFit="1" customWidth="1"/>
    <col min="13301" max="13301" width="12.6640625" style="182" bestFit="1" customWidth="1"/>
    <col min="13302" max="13302" width="7.77734375" style="182" bestFit="1" customWidth="1"/>
    <col min="13303" max="13303" width="11.6640625" style="182" bestFit="1" customWidth="1"/>
    <col min="13304" max="13304" width="7.33203125" style="182" bestFit="1" customWidth="1"/>
    <col min="13305" max="13305" width="9.33203125" style="182" bestFit="1" customWidth="1"/>
    <col min="13306" max="13306" width="16" style="182" bestFit="1" customWidth="1"/>
    <col min="13307" max="13307" width="7.33203125" style="182" bestFit="1" customWidth="1"/>
    <col min="13308" max="13308" width="6.6640625" style="182" bestFit="1" customWidth="1"/>
    <col min="13309" max="13309" width="11.109375" style="182" bestFit="1" customWidth="1"/>
    <col min="13310" max="13310" width="7.77734375" style="182" bestFit="1" customWidth="1"/>
    <col min="13311" max="13311" width="11.6640625" style="182" bestFit="1" customWidth="1"/>
    <col min="13312" max="13312" width="7.33203125" style="182" bestFit="1" customWidth="1"/>
    <col min="13313" max="13313" width="9.33203125" style="182" bestFit="1" customWidth="1"/>
    <col min="13314" max="13314" width="12.33203125" style="182" bestFit="1" customWidth="1"/>
    <col min="13315" max="13315" width="7.33203125" style="182" bestFit="1" customWidth="1"/>
    <col min="13316" max="13316" width="7.6640625" style="182" bestFit="1" customWidth="1"/>
    <col min="13317" max="13555" width="8.77734375" style="182"/>
    <col min="13556" max="13556" width="42.6640625" style="182" bestFit="1" customWidth="1"/>
    <col min="13557" max="13557" width="12.6640625" style="182" bestFit="1" customWidth="1"/>
    <col min="13558" max="13558" width="7.77734375" style="182" bestFit="1" customWidth="1"/>
    <col min="13559" max="13559" width="11.6640625" style="182" bestFit="1" customWidth="1"/>
    <col min="13560" max="13560" width="7.33203125" style="182" bestFit="1" customWidth="1"/>
    <col min="13561" max="13561" width="9.33203125" style="182" bestFit="1" customWidth="1"/>
    <col min="13562" max="13562" width="16" style="182" bestFit="1" customWidth="1"/>
    <col min="13563" max="13563" width="7.33203125" style="182" bestFit="1" customWidth="1"/>
    <col min="13564" max="13564" width="6.6640625" style="182" bestFit="1" customWidth="1"/>
    <col min="13565" max="13565" width="11.109375" style="182" bestFit="1" customWidth="1"/>
    <col min="13566" max="13566" width="7.77734375" style="182" bestFit="1" customWidth="1"/>
    <col min="13567" max="13567" width="11.6640625" style="182" bestFit="1" customWidth="1"/>
    <col min="13568" max="13568" width="7.33203125" style="182" bestFit="1" customWidth="1"/>
    <col min="13569" max="13569" width="9.33203125" style="182" bestFit="1" customWidth="1"/>
    <col min="13570" max="13570" width="12.33203125" style="182" bestFit="1" customWidth="1"/>
    <col min="13571" max="13571" width="7.33203125" style="182" bestFit="1" customWidth="1"/>
    <col min="13572" max="13572" width="7.6640625" style="182" bestFit="1" customWidth="1"/>
    <col min="13573" max="13811" width="8.77734375" style="182"/>
    <col min="13812" max="13812" width="42.6640625" style="182" bestFit="1" customWidth="1"/>
    <col min="13813" max="13813" width="12.6640625" style="182" bestFit="1" customWidth="1"/>
    <col min="13814" max="13814" width="7.77734375" style="182" bestFit="1" customWidth="1"/>
    <col min="13815" max="13815" width="11.6640625" style="182" bestFit="1" customWidth="1"/>
    <col min="13816" max="13816" width="7.33203125" style="182" bestFit="1" customWidth="1"/>
    <col min="13817" max="13817" width="9.33203125" style="182" bestFit="1" customWidth="1"/>
    <col min="13818" max="13818" width="16" style="182" bestFit="1" customWidth="1"/>
    <col min="13819" max="13819" width="7.33203125" style="182" bestFit="1" customWidth="1"/>
    <col min="13820" max="13820" width="6.6640625" style="182" bestFit="1" customWidth="1"/>
    <col min="13821" max="13821" width="11.109375" style="182" bestFit="1" customWidth="1"/>
    <col min="13822" max="13822" width="7.77734375" style="182" bestFit="1" customWidth="1"/>
    <col min="13823" max="13823" width="11.6640625" style="182" bestFit="1" customWidth="1"/>
    <col min="13824" max="13824" width="7.33203125" style="182" bestFit="1" customWidth="1"/>
    <col min="13825" max="13825" width="9.33203125" style="182" bestFit="1" customWidth="1"/>
    <col min="13826" max="13826" width="12.33203125" style="182" bestFit="1" customWidth="1"/>
    <col min="13827" max="13827" width="7.33203125" style="182" bestFit="1" customWidth="1"/>
    <col min="13828" max="13828" width="7.6640625" style="182" bestFit="1" customWidth="1"/>
    <col min="13829" max="14067" width="8.77734375" style="182"/>
    <col min="14068" max="14068" width="42.6640625" style="182" bestFit="1" customWidth="1"/>
    <col min="14069" max="14069" width="12.6640625" style="182" bestFit="1" customWidth="1"/>
    <col min="14070" max="14070" width="7.77734375" style="182" bestFit="1" customWidth="1"/>
    <col min="14071" max="14071" width="11.6640625" style="182" bestFit="1" customWidth="1"/>
    <col min="14072" max="14072" width="7.33203125" style="182" bestFit="1" customWidth="1"/>
    <col min="14073" max="14073" width="9.33203125" style="182" bestFit="1" customWidth="1"/>
    <col min="14074" max="14074" width="16" style="182" bestFit="1" customWidth="1"/>
    <col min="14075" max="14075" width="7.33203125" style="182" bestFit="1" customWidth="1"/>
    <col min="14076" max="14076" width="6.6640625" style="182" bestFit="1" customWidth="1"/>
    <col min="14077" max="14077" width="11.109375" style="182" bestFit="1" customWidth="1"/>
    <col min="14078" max="14078" width="7.77734375" style="182" bestFit="1" customWidth="1"/>
    <col min="14079" max="14079" width="11.6640625" style="182" bestFit="1" customWidth="1"/>
    <col min="14080" max="14080" width="7.33203125" style="182" bestFit="1" customWidth="1"/>
    <col min="14081" max="14081" width="9.33203125" style="182" bestFit="1" customWidth="1"/>
    <col min="14082" max="14082" width="12.33203125" style="182" bestFit="1" customWidth="1"/>
    <col min="14083" max="14083" width="7.33203125" style="182" bestFit="1" customWidth="1"/>
    <col min="14084" max="14084" width="7.6640625" style="182" bestFit="1" customWidth="1"/>
    <col min="14085" max="14323" width="8.77734375" style="182"/>
    <col min="14324" max="14324" width="42.6640625" style="182" bestFit="1" customWidth="1"/>
    <col min="14325" max="14325" width="12.6640625" style="182" bestFit="1" customWidth="1"/>
    <col min="14326" max="14326" width="7.77734375" style="182" bestFit="1" customWidth="1"/>
    <col min="14327" max="14327" width="11.6640625" style="182" bestFit="1" customWidth="1"/>
    <col min="14328" max="14328" width="7.33203125" style="182" bestFit="1" customWidth="1"/>
    <col min="14329" max="14329" width="9.33203125" style="182" bestFit="1" customWidth="1"/>
    <col min="14330" max="14330" width="16" style="182" bestFit="1" customWidth="1"/>
    <col min="14331" max="14331" width="7.33203125" style="182" bestFit="1" customWidth="1"/>
    <col min="14332" max="14332" width="6.6640625" style="182" bestFit="1" customWidth="1"/>
    <col min="14333" max="14333" width="11.109375" style="182" bestFit="1" customWidth="1"/>
    <col min="14334" max="14334" width="7.77734375" style="182" bestFit="1" customWidth="1"/>
    <col min="14335" max="14335" width="11.6640625" style="182" bestFit="1" customWidth="1"/>
    <col min="14336" max="14336" width="7.33203125" style="182" bestFit="1" customWidth="1"/>
    <col min="14337" max="14337" width="9.33203125" style="182" bestFit="1" customWidth="1"/>
    <col min="14338" max="14338" width="12.33203125" style="182" bestFit="1" customWidth="1"/>
    <col min="14339" max="14339" width="7.33203125" style="182" bestFit="1" customWidth="1"/>
    <col min="14340" max="14340" width="7.6640625" style="182" bestFit="1" customWidth="1"/>
    <col min="14341" max="14579" width="8.77734375" style="182"/>
    <col min="14580" max="14580" width="42.6640625" style="182" bestFit="1" customWidth="1"/>
    <col min="14581" max="14581" width="12.6640625" style="182" bestFit="1" customWidth="1"/>
    <col min="14582" max="14582" width="7.77734375" style="182" bestFit="1" customWidth="1"/>
    <col min="14583" max="14583" width="11.6640625" style="182" bestFit="1" customWidth="1"/>
    <col min="14584" max="14584" width="7.33203125" style="182" bestFit="1" customWidth="1"/>
    <col min="14585" max="14585" width="9.33203125" style="182" bestFit="1" customWidth="1"/>
    <col min="14586" max="14586" width="16" style="182" bestFit="1" customWidth="1"/>
    <col min="14587" max="14587" width="7.33203125" style="182" bestFit="1" customWidth="1"/>
    <col min="14588" max="14588" width="6.6640625" style="182" bestFit="1" customWidth="1"/>
    <col min="14589" max="14589" width="11.109375" style="182" bestFit="1" customWidth="1"/>
    <col min="14590" max="14590" width="7.77734375" style="182" bestFit="1" customWidth="1"/>
    <col min="14591" max="14591" width="11.6640625" style="182" bestFit="1" customWidth="1"/>
    <col min="14592" max="14592" width="7.33203125" style="182" bestFit="1" customWidth="1"/>
    <col min="14593" max="14593" width="9.33203125" style="182" bestFit="1" customWidth="1"/>
    <col min="14594" max="14594" width="12.33203125" style="182" bestFit="1" customWidth="1"/>
    <col min="14595" max="14595" width="7.33203125" style="182" bestFit="1" customWidth="1"/>
    <col min="14596" max="14596" width="7.6640625" style="182" bestFit="1" customWidth="1"/>
    <col min="14597" max="14835" width="8.77734375" style="182"/>
    <col min="14836" max="14836" width="42.6640625" style="182" bestFit="1" customWidth="1"/>
    <col min="14837" max="14837" width="12.6640625" style="182" bestFit="1" customWidth="1"/>
    <col min="14838" max="14838" width="7.77734375" style="182" bestFit="1" customWidth="1"/>
    <col min="14839" max="14839" width="11.6640625" style="182" bestFit="1" customWidth="1"/>
    <col min="14840" max="14840" width="7.33203125" style="182" bestFit="1" customWidth="1"/>
    <col min="14841" max="14841" width="9.33203125" style="182" bestFit="1" customWidth="1"/>
    <col min="14842" max="14842" width="16" style="182" bestFit="1" customWidth="1"/>
    <col min="14843" max="14843" width="7.33203125" style="182" bestFit="1" customWidth="1"/>
    <col min="14844" max="14844" width="6.6640625" style="182" bestFit="1" customWidth="1"/>
    <col min="14845" max="14845" width="11.109375" style="182" bestFit="1" customWidth="1"/>
    <col min="14846" max="14846" width="7.77734375" style="182" bestFit="1" customWidth="1"/>
    <col min="14847" max="14847" width="11.6640625" style="182" bestFit="1" customWidth="1"/>
    <col min="14848" max="14848" width="7.33203125" style="182" bestFit="1" customWidth="1"/>
    <col min="14849" max="14849" width="9.33203125" style="182" bestFit="1" customWidth="1"/>
    <col min="14850" max="14850" width="12.33203125" style="182" bestFit="1" customWidth="1"/>
    <col min="14851" max="14851" width="7.33203125" style="182" bestFit="1" customWidth="1"/>
    <col min="14852" max="14852" width="7.6640625" style="182" bestFit="1" customWidth="1"/>
    <col min="14853" max="15091" width="8.77734375" style="182"/>
    <col min="15092" max="15092" width="42.6640625" style="182" bestFit="1" customWidth="1"/>
    <col min="15093" max="15093" width="12.6640625" style="182" bestFit="1" customWidth="1"/>
    <col min="15094" max="15094" width="7.77734375" style="182" bestFit="1" customWidth="1"/>
    <col min="15095" max="15095" width="11.6640625" style="182" bestFit="1" customWidth="1"/>
    <col min="15096" max="15096" width="7.33203125" style="182" bestFit="1" customWidth="1"/>
    <col min="15097" max="15097" width="9.33203125" style="182" bestFit="1" customWidth="1"/>
    <col min="15098" max="15098" width="16" style="182" bestFit="1" customWidth="1"/>
    <col min="15099" max="15099" width="7.33203125" style="182" bestFit="1" customWidth="1"/>
    <col min="15100" max="15100" width="6.6640625" style="182" bestFit="1" customWidth="1"/>
    <col min="15101" max="15101" width="11.109375" style="182" bestFit="1" customWidth="1"/>
    <col min="15102" max="15102" width="7.77734375" style="182" bestFit="1" customWidth="1"/>
    <col min="15103" max="15103" width="11.6640625" style="182" bestFit="1" customWidth="1"/>
    <col min="15104" max="15104" width="7.33203125" style="182" bestFit="1" customWidth="1"/>
    <col min="15105" max="15105" width="9.33203125" style="182" bestFit="1" customWidth="1"/>
    <col min="15106" max="15106" width="12.33203125" style="182" bestFit="1" customWidth="1"/>
    <col min="15107" max="15107" width="7.33203125" style="182" bestFit="1" customWidth="1"/>
    <col min="15108" max="15108" width="7.6640625" style="182" bestFit="1" customWidth="1"/>
    <col min="15109" max="15347" width="8.77734375" style="182"/>
    <col min="15348" max="15348" width="42.6640625" style="182" bestFit="1" customWidth="1"/>
    <col min="15349" max="15349" width="12.6640625" style="182" bestFit="1" customWidth="1"/>
    <col min="15350" max="15350" width="7.77734375" style="182" bestFit="1" customWidth="1"/>
    <col min="15351" max="15351" width="11.6640625" style="182" bestFit="1" customWidth="1"/>
    <col min="15352" max="15352" width="7.33203125" style="182" bestFit="1" customWidth="1"/>
    <col min="15353" max="15353" width="9.33203125" style="182" bestFit="1" customWidth="1"/>
    <col min="15354" max="15354" width="16" style="182" bestFit="1" customWidth="1"/>
    <col min="15355" max="15355" width="7.33203125" style="182" bestFit="1" customWidth="1"/>
    <col min="15356" max="15356" width="6.6640625" style="182" bestFit="1" customWidth="1"/>
    <col min="15357" max="15357" width="11.109375" style="182" bestFit="1" customWidth="1"/>
    <col min="15358" max="15358" width="7.77734375" style="182" bestFit="1" customWidth="1"/>
    <col min="15359" max="15359" width="11.6640625" style="182" bestFit="1" customWidth="1"/>
    <col min="15360" max="15360" width="7.33203125" style="182" bestFit="1" customWidth="1"/>
    <col min="15361" max="15361" width="9.33203125" style="182" bestFit="1" customWidth="1"/>
    <col min="15362" max="15362" width="12.33203125" style="182" bestFit="1" customWidth="1"/>
    <col min="15363" max="15363" width="7.33203125" style="182" bestFit="1" customWidth="1"/>
    <col min="15364" max="15364" width="7.6640625" style="182" bestFit="1" customWidth="1"/>
    <col min="15365" max="15603" width="8.77734375" style="182"/>
    <col min="15604" max="15604" width="42.6640625" style="182" bestFit="1" customWidth="1"/>
    <col min="15605" max="15605" width="12.6640625" style="182" bestFit="1" customWidth="1"/>
    <col min="15606" max="15606" width="7.77734375" style="182" bestFit="1" customWidth="1"/>
    <col min="15607" max="15607" width="11.6640625" style="182" bestFit="1" customWidth="1"/>
    <col min="15608" max="15608" width="7.33203125" style="182" bestFit="1" customWidth="1"/>
    <col min="15609" max="15609" width="9.33203125" style="182" bestFit="1" customWidth="1"/>
    <col min="15610" max="15610" width="16" style="182" bestFit="1" customWidth="1"/>
    <col min="15611" max="15611" width="7.33203125" style="182" bestFit="1" customWidth="1"/>
    <col min="15612" max="15612" width="6.6640625" style="182" bestFit="1" customWidth="1"/>
    <col min="15613" max="15613" width="11.109375" style="182" bestFit="1" customWidth="1"/>
    <col min="15614" max="15614" width="7.77734375" style="182" bestFit="1" customWidth="1"/>
    <col min="15615" max="15615" width="11.6640625" style="182" bestFit="1" customWidth="1"/>
    <col min="15616" max="15616" width="7.33203125" style="182" bestFit="1" customWidth="1"/>
    <col min="15617" max="15617" width="9.33203125" style="182" bestFit="1" customWidth="1"/>
    <col min="15618" max="15618" width="12.33203125" style="182" bestFit="1" customWidth="1"/>
    <col min="15619" max="15619" width="7.33203125" style="182" bestFit="1" customWidth="1"/>
    <col min="15620" max="15620" width="7.6640625" style="182" bestFit="1" customWidth="1"/>
    <col min="15621" max="15859" width="8.77734375" style="182"/>
    <col min="15860" max="15860" width="42.6640625" style="182" bestFit="1" customWidth="1"/>
    <col min="15861" max="15861" width="12.6640625" style="182" bestFit="1" customWidth="1"/>
    <col min="15862" max="15862" width="7.77734375" style="182" bestFit="1" customWidth="1"/>
    <col min="15863" max="15863" width="11.6640625" style="182" bestFit="1" customWidth="1"/>
    <col min="15864" max="15864" width="7.33203125" style="182" bestFit="1" customWidth="1"/>
    <col min="15865" max="15865" width="9.33203125" style="182" bestFit="1" customWidth="1"/>
    <col min="15866" max="15866" width="16" style="182" bestFit="1" customWidth="1"/>
    <col min="15867" max="15867" width="7.33203125" style="182" bestFit="1" customWidth="1"/>
    <col min="15868" max="15868" width="6.6640625" style="182" bestFit="1" customWidth="1"/>
    <col min="15869" max="15869" width="11.109375" style="182" bestFit="1" customWidth="1"/>
    <col min="15870" max="15870" width="7.77734375" style="182" bestFit="1" customWidth="1"/>
    <col min="15871" max="15871" width="11.6640625" style="182" bestFit="1" customWidth="1"/>
    <col min="15872" max="15872" width="7.33203125" style="182" bestFit="1" customWidth="1"/>
    <col min="15873" max="15873" width="9.33203125" style="182" bestFit="1" customWidth="1"/>
    <col min="15874" max="15874" width="12.33203125" style="182" bestFit="1" customWidth="1"/>
    <col min="15875" max="15875" width="7.33203125" style="182" bestFit="1" customWidth="1"/>
    <col min="15876" max="15876" width="7.6640625" style="182" bestFit="1" customWidth="1"/>
    <col min="15877" max="16115" width="8.77734375" style="182"/>
    <col min="16116" max="16116" width="42.6640625" style="182" bestFit="1" customWidth="1"/>
    <col min="16117" max="16117" width="12.6640625" style="182" bestFit="1" customWidth="1"/>
    <col min="16118" max="16118" width="7.77734375" style="182" bestFit="1" customWidth="1"/>
    <col min="16119" max="16119" width="11.6640625" style="182" bestFit="1" customWidth="1"/>
    <col min="16120" max="16120" width="7.33203125" style="182" bestFit="1" customWidth="1"/>
    <col min="16121" max="16121" width="9.33203125" style="182" bestFit="1" customWidth="1"/>
    <col min="16122" max="16122" width="16" style="182" bestFit="1" customWidth="1"/>
    <col min="16123" max="16123" width="7.33203125" style="182" bestFit="1" customWidth="1"/>
    <col min="16124" max="16124" width="6.6640625" style="182" bestFit="1" customWidth="1"/>
    <col min="16125" max="16125" width="11.109375" style="182" bestFit="1" customWidth="1"/>
    <col min="16126" max="16126" width="7.77734375" style="182" bestFit="1" customWidth="1"/>
    <col min="16127" max="16127" width="11.6640625" style="182" bestFit="1" customWidth="1"/>
    <col min="16128" max="16128" width="7.33203125" style="182" bestFit="1" customWidth="1"/>
    <col min="16129" max="16129" width="9.33203125" style="182" bestFit="1" customWidth="1"/>
    <col min="16130" max="16130" width="12.33203125" style="182" bestFit="1" customWidth="1"/>
    <col min="16131" max="16131" width="7.33203125" style="182" bestFit="1" customWidth="1"/>
    <col min="16132" max="16132" width="7.6640625" style="182" bestFit="1" customWidth="1"/>
    <col min="16133" max="16384" width="8.77734375" style="182"/>
  </cols>
  <sheetData>
    <row r="1" spans="1:8" customFormat="1" ht="28.95" customHeight="1" x14ac:dyDescent="0.3">
      <c r="A1" s="251" t="s">
        <v>367</v>
      </c>
      <c r="B1" s="275"/>
      <c r="C1" s="275"/>
      <c r="D1" s="275"/>
      <c r="E1" s="275"/>
      <c r="F1" s="162"/>
      <c r="H1" s="162"/>
    </row>
    <row r="2" spans="1:8" s="196" customFormat="1" ht="19.95" customHeight="1" x14ac:dyDescent="0.3">
      <c r="A2" s="193"/>
      <c r="B2" s="193"/>
      <c r="C2" s="194" t="s">
        <v>294</v>
      </c>
      <c r="D2" s="195" t="s">
        <v>2</v>
      </c>
      <c r="E2" s="195" t="s">
        <v>264</v>
      </c>
    </row>
    <row r="3" spans="1:8" ht="14.4" x14ac:dyDescent="0.3">
      <c r="A3" s="185" t="s">
        <v>265</v>
      </c>
      <c r="B3" s="184"/>
      <c r="C3" s="183"/>
      <c r="D3" s="197"/>
      <c r="E3" s="197"/>
    </row>
    <row r="4" spans="1:8" ht="14.4" x14ac:dyDescent="0.3">
      <c r="A4" s="186" t="s">
        <v>266</v>
      </c>
      <c r="B4" s="184" t="s">
        <v>267</v>
      </c>
      <c r="C4" s="229">
        <v>1</v>
      </c>
      <c r="D4" s="230">
        <v>50</v>
      </c>
      <c r="E4" s="197">
        <f>D4*C4</f>
        <v>50</v>
      </c>
    </row>
    <row r="5" spans="1:8" ht="14.4" x14ac:dyDescent="0.3">
      <c r="A5" s="187" t="s">
        <v>268</v>
      </c>
      <c r="B5" s="184" t="s">
        <v>267</v>
      </c>
      <c r="C5" s="229">
        <v>1</v>
      </c>
      <c r="D5" s="230">
        <v>50</v>
      </c>
      <c r="E5" s="197">
        <f t="shared" ref="E5:E7" si="0">D5*C5</f>
        <v>50</v>
      </c>
    </row>
    <row r="6" spans="1:8" ht="14.4" x14ac:dyDescent="0.3">
      <c r="A6" s="186" t="s">
        <v>269</v>
      </c>
      <c r="B6" s="184" t="s">
        <v>267</v>
      </c>
      <c r="C6" s="229">
        <v>1</v>
      </c>
      <c r="D6" s="230">
        <v>50</v>
      </c>
      <c r="E6" s="197">
        <f t="shared" si="0"/>
        <v>50</v>
      </c>
    </row>
    <row r="7" spans="1:8" ht="14.4" x14ac:dyDescent="0.3">
      <c r="A7" s="186" t="s">
        <v>270</v>
      </c>
      <c r="B7" s="184" t="s">
        <v>271</v>
      </c>
      <c r="C7" s="229">
        <v>1</v>
      </c>
      <c r="D7" s="230">
        <v>50</v>
      </c>
      <c r="E7" s="197">
        <f t="shared" si="0"/>
        <v>50</v>
      </c>
    </row>
    <row r="8" spans="1:8" ht="14.4" x14ac:dyDescent="0.3">
      <c r="A8" s="185" t="s">
        <v>272</v>
      </c>
      <c r="B8" s="184"/>
      <c r="C8" s="183"/>
      <c r="D8" s="197"/>
      <c r="E8" s="197"/>
    </row>
    <row r="9" spans="1:8" ht="14.4" x14ac:dyDescent="0.3">
      <c r="A9" s="187" t="s">
        <v>273</v>
      </c>
      <c r="B9" s="184" t="s">
        <v>271</v>
      </c>
      <c r="C9" s="229">
        <v>1</v>
      </c>
      <c r="D9" s="230">
        <v>50</v>
      </c>
      <c r="E9" s="197">
        <f>D9*C9</f>
        <v>50</v>
      </c>
    </row>
    <row r="10" spans="1:8" ht="14.4" x14ac:dyDescent="0.3">
      <c r="A10" s="186" t="s">
        <v>274</v>
      </c>
      <c r="B10" s="184" t="s">
        <v>267</v>
      </c>
      <c r="C10" s="229">
        <v>1</v>
      </c>
      <c r="D10" s="230">
        <v>50</v>
      </c>
      <c r="E10" s="197">
        <f t="shared" ref="E10:E33" si="1">D10*C10</f>
        <v>50</v>
      </c>
    </row>
    <row r="11" spans="1:8" ht="14.4" x14ac:dyDescent="0.3">
      <c r="A11" s="186" t="s">
        <v>275</v>
      </c>
      <c r="B11" s="184" t="s">
        <v>267</v>
      </c>
      <c r="C11" s="229">
        <v>1</v>
      </c>
      <c r="D11" s="230">
        <v>50</v>
      </c>
      <c r="E11" s="197">
        <f t="shared" si="1"/>
        <v>50</v>
      </c>
    </row>
    <row r="12" spans="1:8" ht="14.4" x14ac:dyDescent="0.3">
      <c r="A12" s="185" t="s">
        <v>276</v>
      </c>
      <c r="B12" s="184"/>
      <c r="C12" s="183"/>
      <c r="D12" s="197"/>
      <c r="E12" s="197"/>
    </row>
    <row r="13" spans="1:8" ht="14.4" x14ac:dyDescent="0.3">
      <c r="A13" s="187" t="s">
        <v>277</v>
      </c>
      <c r="B13" s="184" t="s">
        <v>267</v>
      </c>
      <c r="C13" s="229">
        <v>1</v>
      </c>
      <c r="D13" s="230">
        <v>50</v>
      </c>
      <c r="E13" s="197">
        <f t="shared" si="1"/>
        <v>50</v>
      </c>
    </row>
    <row r="14" spans="1:8" ht="14.4" x14ac:dyDescent="0.3">
      <c r="A14" s="187" t="s">
        <v>278</v>
      </c>
      <c r="B14" s="184" t="s">
        <v>267</v>
      </c>
      <c r="C14" s="229">
        <v>1</v>
      </c>
      <c r="D14" s="230">
        <v>50</v>
      </c>
      <c r="E14" s="197">
        <f t="shared" si="1"/>
        <v>50</v>
      </c>
    </row>
    <row r="15" spans="1:8" ht="14.4" x14ac:dyDescent="0.3">
      <c r="A15" s="186" t="s">
        <v>279</v>
      </c>
      <c r="B15" s="184" t="s">
        <v>267</v>
      </c>
      <c r="C15" s="229">
        <v>1</v>
      </c>
      <c r="D15" s="230">
        <v>50</v>
      </c>
      <c r="E15" s="197">
        <f t="shared" si="1"/>
        <v>50</v>
      </c>
    </row>
    <row r="16" spans="1:8" ht="14.4" x14ac:dyDescent="0.3">
      <c r="A16" s="187" t="s">
        <v>280</v>
      </c>
      <c r="B16" s="184" t="s">
        <v>267</v>
      </c>
      <c r="C16" s="229">
        <v>1</v>
      </c>
      <c r="D16" s="230">
        <v>50</v>
      </c>
      <c r="E16" s="197">
        <f t="shared" si="1"/>
        <v>50</v>
      </c>
    </row>
    <row r="17" spans="1:5" ht="14.4" x14ac:dyDescent="0.3">
      <c r="A17" s="187" t="s">
        <v>281</v>
      </c>
      <c r="B17" s="184" t="s">
        <v>267</v>
      </c>
      <c r="C17" s="229">
        <v>1</v>
      </c>
      <c r="D17" s="230">
        <v>50</v>
      </c>
      <c r="E17" s="197">
        <f t="shared" si="1"/>
        <v>50</v>
      </c>
    </row>
    <row r="18" spans="1:5" ht="14.4" x14ac:dyDescent="0.3">
      <c r="A18" s="187" t="s">
        <v>282</v>
      </c>
      <c r="B18" s="184" t="s">
        <v>267</v>
      </c>
      <c r="C18" s="229">
        <v>1</v>
      </c>
      <c r="D18" s="230">
        <v>50</v>
      </c>
      <c r="E18" s="197">
        <f t="shared" si="1"/>
        <v>50</v>
      </c>
    </row>
    <row r="19" spans="1:5" ht="14.4" x14ac:dyDescent="0.3">
      <c r="A19" s="187" t="s">
        <v>283</v>
      </c>
      <c r="B19" s="184" t="s">
        <v>267</v>
      </c>
      <c r="C19" s="229">
        <v>1</v>
      </c>
      <c r="D19" s="230">
        <v>50</v>
      </c>
      <c r="E19" s="197">
        <f t="shared" si="1"/>
        <v>50</v>
      </c>
    </row>
    <row r="20" spans="1:5" ht="14.4" x14ac:dyDescent="0.3">
      <c r="A20" s="186" t="s">
        <v>284</v>
      </c>
      <c r="B20" s="184" t="s">
        <v>267</v>
      </c>
      <c r="C20" s="229">
        <v>1</v>
      </c>
      <c r="D20" s="230">
        <v>50</v>
      </c>
      <c r="E20" s="197">
        <f t="shared" si="1"/>
        <v>50</v>
      </c>
    </row>
    <row r="21" spans="1:5" ht="14.4" x14ac:dyDescent="0.3">
      <c r="A21" s="186" t="s">
        <v>273</v>
      </c>
      <c r="B21" s="184" t="s">
        <v>271</v>
      </c>
      <c r="C21" s="229">
        <v>1</v>
      </c>
      <c r="D21" s="230">
        <v>50</v>
      </c>
      <c r="E21" s="197">
        <f t="shared" si="1"/>
        <v>50</v>
      </c>
    </row>
    <row r="22" spans="1:5" ht="14.4" x14ac:dyDescent="0.3">
      <c r="A22" s="187" t="s">
        <v>285</v>
      </c>
      <c r="B22" s="184" t="s">
        <v>267</v>
      </c>
      <c r="C22" s="229">
        <v>1</v>
      </c>
      <c r="D22" s="230">
        <v>50</v>
      </c>
      <c r="E22" s="197">
        <f t="shared" si="1"/>
        <v>50</v>
      </c>
    </row>
    <row r="23" spans="1:5" ht="14.4" x14ac:dyDescent="0.3">
      <c r="A23" s="186" t="s">
        <v>286</v>
      </c>
      <c r="B23" s="184" t="s">
        <v>267</v>
      </c>
      <c r="C23" s="229">
        <v>1</v>
      </c>
      <c r="D23" s="230">
        <v>50</v>
      </c>
      <c r="E23" s="197">
        <f t="shared" si="1"/>
        <v>50</v>
      </c>
    </row>
    <row r="24" spans="1:5" ht="14.4" x14ac:dyDescent="0.3">
      <c r="A24" s="187" t="s">
        <v>293</v>
      </c>
      <c r="B24" s="184" t="s">
        <v>267</v>
      </c>
      <c r="C24" s="229">
        <v>1</v>
      </c>
      <c r="D24" s="230">
        <v>50</v>
      </c>
      <c r="E24" s="197">
        <f t="shared" si="1"/>
        <v>50</v>
      </c>
    </row>
    <row r="25" spans="1:5" ht="14.4" x14ac:dyDescent="0.3">
      <c r="A25" s="187" t="s">
        <v>287</v>
      </c>
      <c r="B25" s="184" t="s">
        <v>271</v>
      </c>
      <c r="C25" s="229">
        <v>1</v>
      </c>
      <c r="D25" s="230">
        <v>50</v>
      </c>
      <c r="E25" s="197">
        <f t="shared" si="1"/>
        <v>50</v>
      </c>
    </row>
    <row r="26" spans="1:5" ht="14.4" x14ac:dyDescent="0.3">
      <c r="A26" s="188" t="s">
        <v>95</v>
      </c>
      <c r="B26" s="184"/>
      <c r="C26" s="183"/>
      <c r="D26" s="197"/>
      <c r="E26" s="197"/>
    </row>
    <row r="27" spans="1:5" ht="14.4" x14ac:dyDescent="0.3">
      <c r="A27" s="187" t="s">
        <v>288</v>
      </c>
      <c r="B27" s="184" t="s">
        <v>267</v>
      </c>
      <c r="C27" s="229">
        <v>1</v>
      </c>
      <c r="D27" s="230">
        <v>50</v>
      </c>
      <c r="E27" s="197">
        <f t="shared" si="1"/>
        <v>50</v>
      </c>
    </row>
    <row r="28" spans="1:5" ht="14.4" x14ac:dyDescent="0.3">
      <c r="A28" s="187" t="s">
        <v>289</v>
      </c>
      <c r="B28" s="184" t="s">
        <v>267</v>
      </c>
      <c r="C28" s="229">
        <v>1</v>
      </c>
      <c r="D28" s="230">
        <v>50</v>
      </c>
      <c r="E28" s="197">
        <f t="shared" si="1"/>
        <v>50</v>
      </c>
    </row>
    <row r="29" spans="1:5" ht="14.4" x14ac:dyDescent="0.3">
      <c r="A29" s="187" t="s">
        <v>289</v>
      </c>
      <c r="B29" s="184" t="s">
        <v>271</v>
      </c>
      <c r="C29" s="229">
        <v>1</v>
      </c>
      <c r="D29" s="230">
        <v>50</v>
      </c>
      <c r="E29" s="197">
        <f t="shared" si="1"/>
        <v>50</v>
      </c>
    </row>
    <row r="30" spans="1:5" ht="14.4" x14ac:dyDescent="0.3">
      <c r="A30" s="188" t="s">
        <v>290</v>
      </c>
      <c r="B30" s="183"/>
      <c r="C30" s="183"/>
      <c r="D30" s="197"/>
      <c r="E30" s="197"/>
    </row>
    <row r="31" spans="1:5" ht="14.4" x14ac:dyDescent="0.3">
      <c r="A31" s="186" t="s">
        <v>291</v>
      </c>
      <c r="B31" s="184" t="s">
        <v>267</v>
      </c>
      <c r="C31" s="229">
        <v>1</v>
      </c>
      <c r="D31" s="230">
        <v>50</v>
      </c>
      <c r="E31" s="197">
        <f t="shared" si="1"/>
        <v>50</v>
      </c>
    </row>
    <row r="32" spans="1:5" ht="14.4" x14ac:dyDescent="0.3">
      <c r="A32" s="186" t="s">
        <v>292</v>
      </c>
      <c r="B32" s="184" t="s">
        <v>267</v>
      </c>
      <c r="C32" s="229">
        <v>1</v>
      </c>
      <c r="D32" s="230">
        <v>50</v>
      </c>
      <c r="E32" s="197">
        <f t="shared" si="1"/>
        <v>50</v>
      </c>
    </row>
    <row r="33" spans="1:5" ht="14.4" x14ac:dyDescent="0.3">
      <c r="A33" s="186" t="s">
        <v>292</v>
      </c>
      <c r="B33" s="184" t="s">
        <v>271</v>
      </c>
      <c r="C33" s="229">
        <v>1</v>
      </c>
      <c r="D33" s="230">
        <v>50</v>
      </c>
      <c r="E33" s="197">
        <f t="shared" si="1"/>
        <v>50</v>
      </c>
    </row>
    <row r="34" spans="1:5" ht="14.4" x14ac:dyDescent="0.3">
      <c r="A34" s="186"/>
      <c r="B34" s="184"/>
      <c r="C34" s="183"/>
      <c r="D34" s="197"/>
      <c r="E34" s="197"/>
    </row>
    <row r="35" spans="1:5" ht="14.4" x14ac:dyDescent="0.3">
      <c r="A35" s="186"/>
      <c r="B35" s="184"/>
      <c r="C35" s="183"/>
      <c r="D35" s="197"/>
      <c r="E35" s="197"/>
    </row>
    <row r="36" spans="1:5" ht="14.4" x14ac:dyDescent="0.3">
      <c r="A36" s="190" t="s">
        <v>296</v>
      </c>
      <c r="B36" s="191"/>
      <c r="C36" s="192"/>
      <c r="D36" s="198"/>
      <c r="E36" s="198">
        <f>SUM(E3:E33)</f>
        <v>1300</v>
      </c>
    </row>
  </sheetData>
  <mergeCells count="1">
    <mergeCell ref="A1:E1"/>
  </mergeCells>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8"/>
  <sheetViews>
    <sheetView workbookViewId="0">
      <selection activeCell="I8" sqref="I8"/>
    </sheetView>
  </sheetViews>
  <sheetFormatPr defaultColWidth="8.77734375" defaultRowHeight="14.4" x14ac:dyDescent="0.3"/>
  <cols>
    <col min="1" max="1" width="35" customWidth="1"/>
    <col min="2" max="2" width="20" customWidth="1"/>
    <col min="3" max="4" width="12.109375" customWidth="1"/>
    <col min="5" max="5" width="9.109375" customWidth="1"/>
    <col min="6" max="6" width="10.6640625" customWidth="1"/>
    <col min="7" max="7" width="15.77734375" customWidth="1"/>
    <col min="8" max="8" width="16.33203125" customWidth="1"/>
  </cols>
  <sheetData>
    <row r="2" spans="1:8" ht="21" x14ac:dyDescent="0.4">
      <c r="A2" s="8" t="s">
        <v>61</v>
      </c>
      <c r="G2" s="9"/>
    </row>
    <row r="3" spans="1:8" ht="15.6" x14ac:dyDescent="0.3">
      <c r="A3" s="10" t="s">
        <v>62</v>
      </c>
    </row>
    <row r="4" spans="1:8" x14ac:dyDescent="0.3">
      <c r="A4" s="9" t="s">
        <v>63</v>
      </c>
      <c r="C4" s="11" t="s">
        <v>64</v>
      </c>
    </row>
    <row r="5" spans="1:8" ht="15.6" x14ac:dyDescent="0.3">
      <c r="A5" s="9" t="s">
        <v>65</v>
      </c>
      <c r="C5" s="276" t="s">
        <v>74</v>
      </c>
      <c r="D5" s="276"/>
      <c r="E5" s="276"/>
      <c r="F5" s="276"/>
      <c r="G5" s="276"/>
    </row>
    <row r="6" spans="1:8" x14ac:dyDescent="0.3">
      <c r="A6" s="9" t="s">
        <v>66</v>
      </c>
      <c r="C6" s="13" t="s">
        <v>70</v>
      </c>
    </row>
    <row r="7" spans="1:8" x14ac:dyDescent="0.3">
      <c r="A7" s="9" t="s">
        <v>67</v>
      </c>
      <c r="C7" s="12" t="s">
        <v>71</v>
      </c>
      <c r="D7" s="9"/>
      <c r="E7" s="9"/>
    </row>
    <row r="8" spans="1:8" x14ac:dyDescent="0.3">
      <c r="A8" s="277" t="s">
        <v>68</v>
      </c>
      <c r="B8" s="277"/>
      <c r="C8" s="278" t="s">
        <v>72</v>
      </c>
      <c r="D8" s="278"/>
      <c r="E8" s="9"/>
    </row>
    <row r="9" spans="1:8" ht="15.6" x14ac:dyDescent="0.3">
      <c r="A9" s="277" t="s">
        <v>69</v>
      </c>
      <c r="B9" s="277"/>
      <c r="C9" s="32" t="s">
        <v>73</v>
      </c>
      <c r="D9" s="32"/>
      <c r="E9" s="32"/>
      <c r="F9" s="32"/>
    </row>
    <row r="10" spans="1:8" ht="50.25" customHeight="1" x14ac:dyDescent="0.3">
      <c r="A10" s="5" t="s">
        <v>0</v>
      </c>
      <c r="B10" s="5" t="s">
        <v>1</v>
      </c>
      <c r="C10" s="5" t="s">
        <v>2</v>
      </c>
      <c r="D10" s="5" t="s">
        <v>3</v>
      </c>
      <c r="E10" s="5" t="s">
        <v>4</v>
      </c>
      <c r="F10" s="5" t="s">
        <v>5</v>
      </c>
      <c r="G10" s="5" t="s">
        <v>29</v>
      </c>
      <c r="H10" s="5" t="s">
        <v>30</v>
      </c>
    </row>
    <row r="11" spans="1:8" x14ac:dyDescent="0.3">
      <c r="A11" s="24" t="s">
        <v>8</v>
      </c>
      <c r="B11" s="25"/>
      <c r="C11" s="26">
        <v>35</v>
      </c>
      <c r="D11" s="26">
        <v>2</v>
      </c>
      <c r="E11" s="26">
        <v>15</v>
      </c>
      <c r="F11" s="27">
        <f>C11*D11*E11</f>
        <v>1050</v>
      </c>
      <c r="G11" s="28">
        <f>F11*0.3</f>
        <v>315</v>
      </c>
      <c r="H11" s="28">
        <f t="shared" ref="H11:H18" si="0">F11*0.7</f>
        <v>735</v>
      </c>
    </row>
    <row r="12" spans="1:8" x14ac:dyDescent="0.3">
      <c r="A12" s="24" t="s">
        <v>20</v>
      </c>
      <c r="B12" s="25"/>
      <c r="C12" s="26">
        <v>250</v>
      </c>
      <c r="D12" s="26">
        <v>1</v>
      </c>
      <c r="E12" s="26">
        <v>15</v>
      </c>
      <c r="F12" s="27">
        <f t="shared" ref="F12:F17" si="1">C12*D12*E12</f>
        <v>3750</v>
      </c>
      <c r="G12" s="28">
        <f t="shared" ref="G12:G18" si="2">F12*0.3</f>
        <v>1125</v>
      </c>
      <c r="H12" s="28">
        <f t="shared" si="0"/>
        <v>2625</v>
      </c>
    </row>
    <row r="13" spans="1:8" x14ac:dyDescent="0.3">
      <c r="A13" s="24" t="s">
        <v>14</v>
      </c>
      <c r="B13" s="25"/>
      <c r="C13" s="26">
        <v>3000</v>
      </c>
      <c r="D13" s="26">
        <v>1</v>
      </c>
      <c r="E13" s="26">
        <v>1</v>
      </c>
      <c r="F13" s="27">
        <f t="shared" si="1"/>
        <v>3000</v>
      </c>
      <c r="G13" s="28">
        <f t="shared" si="2"/>
        <v>900</v>
      </c>
      <c r="H13" s="28">
        <f t="shared" si="0"/>
        <v>2100</v>
      </c>
    </row>
    <row r="14" spans="1:8" x14ac:dyDescent="0.3">
      <c r="A14" s="25" t="s">
        <v>9</v>
      </c>
      <c r="B14" s="25"/>
      <c r="C14" s="26">
        <v>500</v>
      </c>
      <c r="D14" s="26">
        <v>1</v>
      </c>
      <c r="E14" s="26">
        <v>1</v>
      </c>
      <c r="F14" s="27">
        <f t="shared" si="1"/>
        <v>500</v>
      </c>
      <c r="G14" s="28">
        <f t="shared" si="2"/>
        <v>150</v>
      </c>
      <c r="H14" s="28">
        <f t="shared" si="0"/>
        <v>350</v>
      </c>
    </row>
    <row r="15" spans="1:8" ht="28.8" x14ac:dyDescent="0.3">
      <c r="A15" s="1" t="s">
        <v>15</v>
      </c>
      <c r="B15" s="25"/>
      <c r="C15" s="26">
        <v>100</v>
      </c>
      <c r="D15" s="26">
        <v>1</v>
      </c>
      <c r="E15" s="26">
        <v>15</v>
      </c>
      <c r="F15" s="27">
        <f t="shared" si="1"/>
        <v>1500</v>
      </c>
      <c r="G15" s="28">
        <f t="shared" si="2"/>
        <v>450</v>
      </c>
      <c r="H15" s="28">
        <f t="shared" si="0"/>
        <v>1050</v>
      </c>
    </row>
    <row r="16" spans="1:8" x14ac:dyDescent="0.3">
      <c r="A16" s="25" t="s">
        <v>16</v>
      </c>
      <c r="B16" s="25"/>
      <c r="C16" s="26">
        <v>500</v>
      </c>
      <c r="D16" s="26">
        <v>1</v>
      </c>
      <c r="E16" s="26">
        <v>2</v>
      </c>
      <c r="F16" s="27">
        <f t="shared" si="1"/>
        <v>1000</v>
      </c>
      <c r="G16" s="28">
        <f t="shared" si="2"/>
        <v>300</v>
      </c>
      <c r="H16" s="28">
        <f t="shared" si="0"/>
        <v>700</v>
      </c>
    </row>
    <row r="17" spans="1:8" x14ac:dyDescent="0.3">
      <c r="A17" s="25" t="s">
        <v>26</v>
      </c>
      <c r="B17" s="25"/>
      <c r="C17" s="26">
        <v>300</v>
      </c>
      <c r="D17" s="26">
        <v>1</v>
      </c>
      <c r="E17" s="26">
        <v>15</v>
      </c>
      <c r="F17" s="27">
        <f t="shared" si="1"/>
        <v>4500</v>
      </c>
      <c r="G17" s="28">
        <f t="shared" si="2"/>
        <v>1350</v>
      </c>
      <c r="H17" s="28">
        <f t="shared" si="0"/>
        <v>3150</v>
      </c>
    </row>
    <row r="18" spans="1:8" ht="15.6" x14ac:dyDescent="0.3">
      <c r="A18" s="29" t="s">
        <v>19</v>
      </c>
      <c r="B18" s="25"/>
      <c r="C18" s="25"/>
      <c r="D18" s="25"/>
      <c r="E18" s="25"/>
      <c r="F18" s="30">
        <f>SUM(F11:F17)</f>
        <v>15300</v>
      </c>
      <c r="G18" s="31">
        <f t="shared" si="2"/>
        <v>4590</v>
      </c>
      <c r="H18" s="31">
        <f t="shared" si="0"/>
        <v>10710</v>
      </c>
    </row>
  </sheetData>
  <mergeCells count="4">
    <mergeCell ref="C5:G5"/>
    <mergeCell ref="A8:B8"/>
    <mergeCell ref="A9:B9"/>
    <mergeCell ref="C8:D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77"/>
  <sheetViews>
    <sheetView zoomScale="110" zoomScaleNormal="110" workbookViewId="0">
      <pane ySplit="5" topLeftCell="A6" activePane="bottomLeft" state="frozen"/>
      <selection pane="bottomLeft" activeCell="H25" sqref="H25"/>
    </sheetView>
  </sheetViews>
  <sheetFormatPr defaultColWidth="8.77734375" defaultRowHeight="14.4" x14ac:dyDescent="0.3"/>
  <cols>
    <col min="1" max="1" width="4.77734375" customWidth="1"/>
    <col min="2" max="2" width="5.6640625" customWidth="1"/>
    <col min="3" max="3" width="27.77734375" customWidth="1"/>
    <col min="4" max="4" width="37.6640625" customWidth="1"/>
    <col min="5" max="5" width="10.33203125" customWidth="1"/>
    <col min="6" max="6" width="11.6640625" customWidth="1"/>
    <col min="7" max="7" width="9.6640625" customWidth="1"/>
    <col min="8" max="8" width="17" customWidth="1"/>
    <col min="9" max="9" width="12.6640625" customWidth="1"/>
    <col min="10" max="10" width="14.6640625" customWidth="1"/>
    <col min="11" max="11" width="13.109375" customWidth="1"/>
    <col min="12" max="12" width="11.6640625" customWidth="1"/>
  </cols>
  <sheetData>
    <row r="2" spans="3:15" ht="15" customHeight="1" x14ac:dyDescent="0.3">
      <c r="C2" s="246" t="s">
        <v>76</v>
      </c>
      <c r="D2" s="246"/>
      <c r="E2" s="246"/>
      <c r="F2" s="246"/>
      <c r="G2" s="246"/>
      <c r="H2" s="246"/>
      <c r="I2" s="246"/>
      <c r="J2" s="246"/>
    </row>
    <row r="3" spans="3:15" x14ac:dyDescent="0.3">
      <c r="C3" s="246"/>
      <c r="D3" s="246"/>
      <c r="E3" s="246"/>
      <c r="F3" s="246"/>
      <c r="G3" s="246"/>
      <c r="H3" s="246"/>
      <c r="I3" s="246"/>
      <c r="J3" s="246"/>
    </row>
    <row r="4" spans="3:15" x14ac:dyDescent="0.3">
      <c r="C4" s="247"/>
      <c r="D4" s="247"/>
      <c r="E4" s="247"/>
      <c r="F4" s="247"/>
      <c r="G4" s="247"/>
      <c r="H4" s="247"/>
      <c r="I4" s="247"/>
      <c r="J4" s="247"/>
    </row>
    <row r="5" spans="3:15" ht="47.25" customHeight="1" x14ac:dyDescent="0.3">
      <c r="C5" s="5" t="s">
        <v>0</v>
      </c>
      <c r="D5" s="5" t="s">
        <v>1</v>
      </c>
      <c r="E5" s="5" t="s">
        <v>2</v>
      </c>
      <c r="F5" s="5" t="s">
        <v>3</v>
      </c>
      <c r="G5" s="5" t="s">
        <v>4</v>
      </c>
      <c r="H5" s="5" t="s">
        <v>5</v>
      </c>
      <c r="I5" s="5" t="s">
        <v>29</v>
      </c>
      <c r="J5" s="5" t="s">
        <v>30</v>
      </c>
      <c r="M5" s="2" t="s">
        <v>33</v>
      </c>
    </row>
    <row r="6" spans="3:15" ht="17.25" customHeight="1" x14ac:dyDescent="0.3">
      <c r="C6" s="248" t="s">
        <v>36</v>
      </c>
      <c r="D6" s="249"/>
      <c r="E6" s="249"/>
      <c r="F6" s="249"/>
      <c r="G6" s="249"/>
      <c r="H6" s="249"/>
      <c r="I6" s="249"/>
      <c r="J6" s="250"/>
      <c r="M6" s="2"/>
    </row>
    <row r="7" spans="3:15" ht="33" customHeight="1" x14ac:dyDescent="0.3">
      <c r="C7" s="14" t="s">
        <v>34</v>
      </c>
      <c r="D7" s="33" t="s">
        <v>60</v>
      </c>
      <c r="E7" s="6">
        <v>3000</v>
      </c>
      <c r="F7" s="17">
        <v>1</v>
      </c>
      <c r="G7" s="17">
        <v>1</v>
      </c>
      <c r="H7" s="6">
        <f>E7*F7*G7</f>
        <v>3000</v>
      </c>
      <c r="I7" s="6">
        <f>H7*0.3</f>
        <v>900</v>
      </c>
      <c r="J7" s="6">
        <f>H7*0.7</f>
        <v>2100</v>
      </c>
      <c r="K7" s="3"/>
      <c r="L7" s="3"/>
      <c r="M7" s="2"/>
    </row>
    <row r="8" spans="3:15" ht="102.75" customHeight="1" x14ac:dyDescent="0.3">
      <c r="C8" s="14" t="s">
        <v>8</v>
      </c>
      <c r="D8" s="33" t="s">
        <v>75</v>
      </c>
      <c r="E8" s="6">
        <v>35</v>
      </c>
      <c r="F8" s="17">
        <v>1</v>
      </c>
      <c r="G8" s="17">
        <v>25</v>
      </c>
      <c r="H8" s="6">
        <f>E8*F8*G8</f>
        <v>875</v>
      </c>
      <c r="I8" s="6">
        <f>H8*0.3</f>
        <v>262.5</v>
      </c>
      <c r="J8" s="6">
        <f>H8*0.7</f>
        <v>612.5</v>
      </c>
      <c r="K8" s="3"/>
      <c r="L8" s="3"/>
      <c r="M8" s="2"/>
    </row>
    <row r="9" spans="3:15" ht="18" customHeight="1" x14ac:dyDescent="0.3">
      <c r="C9" s="14" t="s">
        <v>20</v>
      </c>
      <c r="D9" s="34"/>
      <c r="E9" s="6">
        <v>250</v>
      </c>
      <c r="F9" s="17">
        <v>1</v>
      </c>
      <c r="G9" s="17">
        <v>25</v>
      </c>
      <c r="H9" s="18">
        <f t="shared" ref="H9:H14" si="0">E9*F9*G9</f>
        <v>6250</v>
      </c>
      <c r="I9" s="6">
        <f t="shared" ref="I9:I15" si="1">H9*0.3</f>
        <v>1875</v>
      </c>
      <c r="J9" s="6">
        <f t="shared" ref="J9:J15" si="2">H9*0.7</f>
        <v>4375</v>
      </c>
      <c r="K9" s="3"/>
      <c r="L9" s="3"/>
      <c r="M9" s="2"/>
    </row>
    <row r="10" spans="3:15" ht="66.75" customHeight="1" x14ac:dyDescent="0.3">
      <c r="C10" s="14" t="s">
        <v>35</v>
      </c>
      <c r="D10" s="35" t="s">
        <v>54</v>
      </c>
      <c r="E10" s="6">
        <v>3000</v>
      </c>
      <c r="F10" s="17">
        <v>1</v>
      </c>
      <c r="G10" s="17">
        <v>1</v>
      </c>
      <c r="H10" s="18">
        <f t="shared" si="0"/>
        <v>3000</v>
      </c>
      <c r="I10" s="6">
        <f t="shared" si="1"/>
        <v>900</v>
      </c>
      <c r="J10" s="6">
        <f t="shared" si="2"/>
        <v>2100</v>
      </c>
      <c r="K10" s="3"/>
      <c r="L10" s="3"/>
      <c r="M10" s="2"/>
    </row>
    <row r="11" spans="3:15" ht="16.5" customHeight="1" x14ac:dyDescent="0.3">
      <c r="C11" s="14" t="s">
        <v>9</v>
      </c>
      <c r="D11" s="34"/>
      <c r="E11" s="6">
        <v>500</v>
      </c>
      <c r="F11" s="17">
        <v>1</v>
      </c>
      <c r="G11" s="17">
        <v>1</v>
      </c>
      <c r="H11" s="18">
        <f t="shared" si="0"/>
        <v>500</v>
      </c>
      <c r="I11" s="6">
        <f t="shared" si="1"/>
        <v>150</v>
      </c>
      <c r="J11" s="6">
        <f t="shared" si="2"/>
        <v>350</v>
      </c>
      <c r="K11" s="3"/>
      <c r="L11" s="3"/>
      <c r="M11" s="2"/>
    </row>
    <row r="12" spans="3:15" ht="17.25" customHeight="1" x14ac:dyDescent="0.3">
      <c r="C12" s="36" t="s">
        <v>38</v>
      </c>
      <c r="D12" s="34"/>
      <c r="E12" s="6">
        <v>100</v>
      </c>
      <c r="F12" s="17">
        <v>1</v>
      </c>
      <c r="G12" s="17">
        <v>20</v>
      </c>
      <c r="H12" s="18">
        <f t="shared" si="0"/>
        <v>2000</v>
      </c>
      <c r="I12" s="6">
        <f t="shared" si="1"/>
        <v>600</v>
      </c>
      <c r="J12" s="6">
        <f t="shared" si="2"/>
        <v>1400</v>
      </c>
      <c r="K12" s="3"/>
      <c r="L12" s="3"/>
      <c r="M12" s="2"/>
    </row>
    <row r="13" spans="3:15" ht="15.75" customHeight="1" x14ac:dyDescent="0.3">
      <c r="C13" s="14" t="s">
        <v>16</v>
      </c>
      <c r="D13" s="34"/>
      <c r="E13" s="6">
        <v>500</v>
      </c>
      <c r="F13" s="17">
        <v>1</v>
      </c>
      <c r="G13" s="17">
        <v>2</v>
      </c>
      <c r="H13" s="18">
        <f t="shared" si="0"/>
        <v>1000</v>
      </c>
      <c r="I13" s="6">
        <f t="shared" si="1"/>
        <v>300</v>
      </c>
      <c r="J13" s="6">
        <f t="shared" si="2"/>
        <v>700</v>
      </c>
      <c r="K13" s="3"/>
      <c r="L13" s="3"/>
      <c r="M13" s="2"/>
    </row>
    <row r="14" spans="3:15" ht="31.5" customHeight="1" x14ac:dyDescent="0.3">
      <c r="C14" s="36" t="s">
        <v>26</v>
      </c>
      <c r="D14" s="35" t="s">
        <v>37</v>
      </c>
      <c r="E14" s="6">
        <v>300</v>
      </c>
      <c r="F14" s="17">
        <v>1</v>
      </c>
      <c r="G14" s="17">
        <v>20</v>
      </c>
      <c r="H14" s="18">
        <f t="shared" si="0"/>
        <v>6000</v>
      </c>
      <c r="I14" s="6">
        <f t="shared" si="1"/>
        <v>1800</v>
      </c>
      <c r="J14" s="6">
        <f t="shared" si="2"/>
        <v>4200</v>
      </c>
      <c r="K14" s="3"/>
      <c r="L14" s="3"/>
      <c r="M14" s="2"/>
    </row>
    <row r="15" spans="3:15" ht="18.75" customHeight="1" x14ac:dyDescent="0.3">
      <c r="C15" s="37" t="s">
        <v>28</v>
      </c>
      <c r="D15" s="34"/>
      <c r="E15" s="19"/>
      <c r="F15" s="19"/>
      <c r="G15" s="19"/>
      <c r="H15" s="23">
        <f>SUM(H7:H14)</f>
        <v>22625</v>
      </c>
      <c r="I15" s="4">
        <f t="shared" si="1"/>
        <v>6787.5</v>
      </c>
      <c r="J15" s="4">
        <f t="shared" si="2"/>
        <v>15837.499999999998</v>
      </c>
      <c r="K15" s="3"/>
      <c r="L15" s="3"/>
      <c r="M15" s="2"/>
    </row>
    <row r="16" spans="3:15" x14ac:dyDescent="0.3">
      <c r="C16" s="38"/>
      <c r="D16" s="19"/>
      <c r="E16" s="19"/>
      <c r="F16" s="19"/>
      <c r="G16" s="19"/>
      <c r="H16" s="23"/>
      <c r="I16" s="19"/>
      <c r="J16" s="19"/>
      <c r="O16" t="s">
        <v>33</v>
      </c>
    </row>
    <row r="17" spans="1:12" ht="15" customHeight="1" x14ac:dyDescent="0.3">
      <c r="C17" s="248" t="s">
        <v>31</v>
      </c>
      <c r="D17" s="249"/>
      <c r="E17" s="249"/>
      <c r="F17" s="249"/>
      <c r="G17" s="249"/>
      <c r="H17" s="249"/>
      <c r="I17" s="249"/>
      <c r="J17" s="250"/>
    </row>
    <row r="18" spans="1:12" x14ac:dyDescent="0.3">
      <c r="C18" s="19" t="s">
        <v>17</v>
      </c>
      <c r="D18" s="39" t="s">
        <v>42</v>
      </c>
      <c r="E18" s="17">
        <v>200</v>
      </c>
      <c r="F18" s="17">
        <v>15</v>
      </c>
      <c r="G18" s="17">
        <v>1</v>
      </c>
      <c r="H18" s="18">
        <f>E18*F18*G18</f>
        <v>3000</v>
      </c>
      <c r="I18" s="6">
        <f>H18*0.3</f>
        <v>900</v>
      </c>
      <c r="J18" s="6">
        <f>H18*0.7</f>
        <v>2100</v>
      </c>
      <c r="K18" s="3"/>
      <c r="L18" s="3"/>
    </row>
    <row r="19" spans="1:12" ht="28.8" x14ac:dyDescent="0.3">
      <c r="C19" s="40" t="s">
        <v>39</v>
      </c>
      <c r="D19" s="19"/>
      <c r="E19" s="17">
        <v>100</v>
      </c>
      <c r="F19" s="17">
        <v>5</v>
      </c>
      <c r="G19" s="17">
        <v>15</v>
      </c>
      <c r="H19" s="18">
        <f>E19*F19*G19</f>
        <v>7500</v>
      </c>
      <c r="I19" s="6">
        <f>H19*0.3</f>
        <v>2250</v>
      </c>
      <c r="J19" s="6">
        <f>H19*0.7</f>
        <v>5250</v>
      </c>
      <c r="K19" s="3"/>
      <c r="L19" s="3"/>
    </row>
    <row r="20" spans="1:12" ht="57.6" x14ac:dyDescent="0.3">
      <c r="C20" s="15" t="s">
        <v>41</v>
      </c>
      <c r="D20" s="16" t="s">
        <v>43</v>
      </c>
      <c r="E20" s="17">
        <v>1000</v>
      </c>
      <c r="F20" s="17">
        <v>1</v>
      </c>
      <c r="G20" s="17">
        <v>15</v>
      </c>
      <c r="H20" s="18">
        <f>E20*F20*G20</f>
        <v>15000</v>
      </c>
      <c r="I20" s="6">
        <f>H20*0.3</f>
        <v>4500</v>
      </c>
      <c r="J20" s="6">
        <f>H20*0.7</f>
        <v>10500</v>
      </c>
      <c r="K20" s="3"/>
      <c r="L20" s="3"/>
    </row>
    <row r="21" spans="1:12" x14ac:dyDescent="0.3">
      <c r="C21" s="19" t="s">
        <v>18</v>
      </c>
      <c r="D21" s="19"/>
      <c r="E21" s="17">
        <v>750</v>
      </c>
      <c r="F21" s="17">
        <v>15</v>
      </c>
      <c r="G21" s="17">
        <v>1</v>
      </c>
      <c r="H21" s="18">
        <f>E21*F21*G21</f>
        <v>11250</v>
      </c>
      <c r="I21" s="6">
        <f>H21*0.3</f>
        <v>3375</v>
      </c>
      <c r="J21" s="6">
        <f>H21*0.7</f>
        <v>7874.9999999999991</v>
      </c>
      <c r="K21" s="3"/>
      <c r="L21" s="3"/>
    </row>
    <row r="22" spans="1:12" x14ac:dyDescent="0.3">
      <c r="C22" s="38" t="s">
        <v>7</v>
      </c>
      <c r="D22" s="19"/>
      <c r="E22" s="17"/>
      <c r="F22" s="17"/>
      <c r="G22" s="17"/>
      <c r="H22" s="23">
        <f>SUM(H18:H21)</f>
        <v>36750</v>
      </c>
      <c r="I22" s="7">
        <f>H22*0.3</f>
        <v>11025</v>
      </c>
      <c r="J22" s="7">
        <f>H22*0.7</f>
        <v>25725</v>
      </c>
      <c r="K22" s="3"/>
      <c r="L22" s="3"/>
    </row>
    <row r="23" spans="1:12" x14ac:dyDescent="0.3">
      <c r="C23" s="38"/>
      <c r="D23" s="19"/>
      <c r="E23" s="19"/>
      <c r="F23" s="19"/>
      <c r="G23" s="19"/>
      <c r="H23" s="23"/>
      <c r="I23" s="19"/>
      <c r="J23" s="19"/>
      <c r="K23" s="3"/>
      <c r="L23" s="3"/>
    </row>
    <row r="24" spans="1:12" ht="15" customHeight="1" x14ac:dyDescent="0.3">
      <c r="C24" s="248" t="s">
        <v>40</v>
      </c>
      <c r="D24" s="249"/>
      <c r="E24" s="249"/>
      <c r="F24" s="249"/>
      <c r="G24" s="249"/>
      <c r="H24" s="249"/>
      <c r="I24" s="249"/>
      <c r="J24" s="250"/>
      <c r="K24" s="3"/>
      <c r="L24" s="3"/>
    </row>
    <row r="25" spans="1:12" ht="43.5" customHeight="1" x14ac:dyDescent="0.3">
      <c r="A25" t="s">
        <v>55</v>
      </c>
      <c r="C25" s="19" t="s">
        <v>8</v>
      </c>
      <c r="D25" s="39" t="s">
        <v>57</v>
      </c>
      <c r="E25" s="17">
        <v>35</v>
      </c>
      <c r="F25" s="17">
        <v>8</v>
      </c>
      <c r="G25" s="47">
        <v>480</v>
      </c>
      <c r="H25" s="18">
        <f t="shared" ref="H25:H30" si="3">E25*F25*G25</f>
        <v>134400</v>
      </c>
      <c r="I25" s="6">
        <f t="shared" ref="I25:I31" si="4">H25*0.3</f>
        <v>40320</v>
      </c>
      <c r="J25" s="6">
        <f t="shared" ref="J25:J31" si="5">H25*0.7</f>
        <v>94080</v>
      </c>
      <c r="K25" s="3"/>
      <c r="L25" s="3"/>
    </row>
    <row r="26" spans="1:12" ht="41.4" x14ac:dyDescent="0.3">
      <c r="C26" s="19" t="s">
        <v>9</v>
      </c>
      <c r="D26" s="39" t="s">
        <v>58</v>
      </c>
      <c r="E26" s="17">
        <v>500</v>
      </c>
      <c r="F26" s="17">
        <v>3</v>
      </c>
      <c r="G26" s="17">
        <v>1</v>
      </c>
      <c r="H26" s="18">
        <f t="shared" si="3"/>
        <v>1500</v>
      </c>
      <c r="I26" s="6">
        <f t="shared" si="4"/>
        <v>450</v>
      </c>
      <c r="J26" s="6">
        <f t="shared" si="5"/>
        <v>1050</v>
      </c>
      <c r="K26" s="3"/>
      <c r="L26" s="3"/>
    </row>
    <row r="27" spans="1:12" x14ac:dyDescent="0.3">
      <c r="B27" t="s">
        <v>56</v>
      </c>
      <c r="C27" s="19" t="s">
        <v>10</v>
      </c>
      <c r="D27" s="19"/>
      <c r="E27" s="17">
        <v>1000</v>
      </c>
      <c r="F27" s="17">
        <v>3</v>
      </c>
      <c r="G27" s="17">
        <v>1</v>
      </c>
      <c r="H27" s="18">
        <f t="shared" si="3"/>
        <v>3000</v>
      </c>
      <c r="I27" s="6">
        <f t="shared" si="4"/>
        <v>900</v>
      </c>
      <c r="J27" s="6">
        <f t="shared" si="5"/>
        <v>2100</v>
      </c>
      <c r="K27" s="3"/>
      <c r="L27" s="3"/>
    </row>
    <row r="28" spans="1:12" x14ac:dyDescent="0.3">
      <c r="C28" s="19" t="s">
        <v>11</v>
      </c>
      <c r="D28" s="19"/>
      <c r="E28" s="17">
        <v>500</v>
      </c>
      <c r="F28" s="17">
        <v>8</v>
      </c>
      <c r="G28" s="17">
        <v>1</v>
      </c>
      <c r="H28" s="18">
        <f t="shared" si="3"/>
        <v>4000</v>
      </c>
      <c r="I28" s="6">
        <f t="shared" si="4"/>
        <v>1200</v>
      </c>
      <c r="J28" s="6">
        <f t="shared" si="5"/>
        <v>2800</v>
      </c>
      <c r="K28" s="3"/>
      <c r="L28" s="3"/>
    </row>
    <row r="29" spans="1:12" x14ac:dyDescent="0.3">
      <c r="C29" s="19" t="s">
        <v>46</v>
      </c>
      <c r="D29" s="19"/>
      <c r="E29" s="17">
        <v>500</v>
      </c>
      <c r="F29" s="17">
        <v>8</v>
      </c>
      <c r="G29" s="17">
        <v>1</v>
      </c>
      <c r="H29" s="18">
        <f t="shared" si="3"/>
        <v>4000</v>
      </c>
      <c r="I29" s="6">
        <f t="shared" si="4"/>
        <v>1200</v>
      </c>
      <c r="J29" s="6">
        <f t="shared" si="5"/>
        <v>2800</v>
      </c>
      <c r="K29" s="3"/>
      <c r="L29" s="3"/>
    </row>
    <row r="30" spans="1:12" ht="47.25" customHeight="1" x14ac:dyDescent="0.3">
      <c r="C30" s="14" t="s">
        <v>12</v>
      </c>
      <c r="D30" s="39" t="s">
        <v>59</v>
      </c>
      <c r="E30" s="17">
        <v>300</v>
      </c>
      <c r="F30" s="17">
        <v>8</v>
      </c>
      <c r="G30" s="17">
        <v>1</v>
      </c>
      <c r="H30" s="18">
        <f t="shared" si="3"/>
        <v>2400</v>
      </c>
      <c r="I30" s="6">
        <f t="shared" si="4"/>
        <v>720</v>
      </c>
      <c r="J30" s="6">
        <f t="shared" si="5"/>
        <v>1680</v>
      </c>
      <c r="K30" s="3"/>
      <c r="L30" s="3"/>
    </row>
    <row r="31" spans="1:12" x14ac:dyDescent="0.3">
      <c r="C31" s="22" t="s">
        <v>13</v>
      </c>
      <c r="D31" s="19"/>
      <c r="E31" s="17"/>
      <c r="F31" s="17"/>
      <c r="G31" s="17"/>
      <c r="H31" s="23">
        <f>SUM(H25:H30)</f>
        <v>149300</v>
      </c>
      <c r="I31" s="7">
        <f t="shared" si="4"/>
        <v>44790</v>
      </c>
      <c r="J31" s="7">
        <f t="shared" si="5"/>
        <v>104510</v>
      </c>
      <c r="K31" s="3"/>
      <c r="L31" s="3"/>
    </row>
    <row r="32" spans="1:12" x14ac:dyDescent="0.3">
      <c r="C32" s="38"/>
      <c r="D32" s="19"/>
      <c r="E32" s="17"/>
      <c r="F32" s="17"/>
      <c r="G32" s="17"/>
      <c r="H32" s="23"/>
      <c r="I32" s="17"/>
      <c r="J32" s="17"/>
      <c r="K32" s="3"/>
      <c r="L32" s="3"/>
    </row>
    <row r="33" spans="3:12" x14ac:dyDescent="0.3">
      <c r="C33" s="248" t="s">
        <v>45</v>
      </c>
      <c r="D33" s="249"/>
      <c r="E33" s="249"/>
      <c r="F33" s="249"/>
      <c r="G33" s="249"/>
      <c r="H33" s="249"/>
      <c r="I33" s="249"/>
      <c r="J33" s="250"/>
      <c r="K33" s="3"/>
      <c r="L33" s="3"/>
    </row>
    <row r="34" spans="3:12" x14ac:dyDescent="0.3">
      <c r="C34" s="19" t="s">
        <v>9</v>
      </c>
      <c r="D34" s="19" t="s">
        <v>44</v>
      </c>
      <c r="E34" s="17">
        <v>500</v>
      </c>
      <c r="F34" s="17">
        <v>15</v>
      </c>
      <c r="G34" s="17">
        <v>1</v>
      </c>
      <c r="H34" s="18">
        <f>E34*F34*G34</f>
        <v>7500</v>
      </c>
      <c r="I34" s="6">
        <f>H34*0.3</f>
        <v>2250</v>
      </c>
      <c r="J34" s="6">
        <f>H34*0.7</f>
        <v>5250</v>
      </c>
      <c r="K34" s="3"/>
      <c r="L34" s="3"/>
    </row>
    <row r="35" spans="3:12" ht="30.75" customHeight="1" x14ac:dyDescent="0.3">
      <c r="C35" s="19" t="s">
        <v>8</v>
      </c>
      <c r="D35" s="15" t="s">
        <v>52</v>
      </c>
      <c r="E35" s="17">
        <v>35</v>
      </c>
      <c r="F35" s="17">
        <v>15</v>
      </c>
      <c r="G35" s="47">
        <v>375</v>
      </c>
      <c r="H35" s="18">
        <f>E35*F35*G35</f>
        <v>196875</v>
      </c>
      <c r="I35" s="6">
        <f>H35*0.3</f>
        <v>59062.5</v>
      </c>
      <c r="J35" s="6">
        <f>H35*0.7</f>
        <v>137812.5</v>
      </c>
      <c r="K35" s="3"/>
      <c r="L35" s="3"/>
    </row>
    <row r="36" spans="3:12" x14ac:dyDescent="0.3">
      <c r="C36" s="22" t="s">
        <v>21</v>
      </c>
      <c r="D36" s="19"/>
      <c r="E36" s="17"/>
      <c r="F36" s="17"/>
      <c r="G36" s="17"/>
      <c r="H36" s="23">
        <f>SUM(H34:H35)</f>
        <v>204375</v>
      </c>
      <c r="I36" s="7">
        <f>H36*0.3</f>
        <v>61312.5</v>
      </c>
      <c r="J36" s="7">
        <f>H36*0.7</f>
        <v>143062.5</v>
      </c>
      <c r="K36" s="3"/>
      <c r="L36" s="3"/>
    </row>
    <row r="37" spans="3:12" x14ac:dyDescent="0.3">
      <c r="C37" s="38"/>
      <c r="D37" s="19"/>
      <c r="E37" s="19"/>
      <c r="F37" s="19"/>
      <c r="G37" s="19"/>
      <c r="H37" s="23"/>
      <c r="I37" s="19"/>
      <c r="J37" s="19"/>
      <c r="K37" s="3"/>
      <c r="L37" s="3"/>
    </row>
    <row r="38" spans="3:12" ht="15" customHeight="1" x14ac:dyDescent="0.3">
      <c r="C38" s="248" t="s">
        <v>32</v>
      </c>
      <c r="D38" s="249"/>
      <c r="E38" s="249"/>
      <c r="F38" s="249"/>
      <c r="G38" s="249"/>
      <c r="H38" s="249"/>
      <c r="I38" s="249"/>
      <c r="J38" s="250"/>
      <c r="K38" s="3"/>
      <c r="L38" s="3"/>
    </row>
    <row r="39" spans="3:12" ht="15" customHeight="1" x14ac:dyDescent="0.3">
      <c r="C39" s="19" t="s">
        <v>8</v>
      </c>
      <c r="D39" s="21" t="s">
        <v>47</v>
      </c>
      <c r="E39" s="17">
        <v>35</v>
      </c>
      <c r="F39" s="17">
        <v>2</v>
      </c>
      <c r="G39" s="17">
        <v>20</v>
      </c>
      <c r="H39" s="18">
        <f>E39*F39*G39</f>
        <v>1400</v>
      </c>
      <c r="I39" s="6">
        <f t="shared" ref="I39:I46" si="6">H39*0.3</f>
        <v>420</v>
      </c>
      <c r="J39" s="6">
        <f t="shared" ref="J39:J46" si="7">H39*0.7</f>
        <v>979.99999999999989</v>
      </c>
      <c r="K39" s="3"/>
      <c r="L39" s="3"/>
    </row>
    <row r="40" spans="3:12" ht="49.5" customHeight="1" x14ac:dyDescent="0.3">
      <c r="C40" s="19" t="s">
        <v>20</v>
      </c>
      <c r="D40" s="20" t="s">
        <v>48</v>
      </c>
      <c r="E40" s="17">
        <v>250</v>
      </c>
      <c r="F40" s="17">
        <v>1</v>
      </c>
      <c r="G40" s="17">
        <v>20</v>
      </c>
      <c r="H40" s="18">
        <f t="shared" ref="H40:H45" si="8">E40*F40*G40</f>
        <v>5000</v>
      </c>
      <c r="I40" s="6">
        <f t="shared" si="6"/>
        <v>1500</v>
      </c>
      <c r="J40" s="6">
        <f t="shared" si="7"/>
        <v>3500</v>
      </c>
      <c r="K40" s="3"/>
      <c r="L40" s="3"/>
    </row>
    <row r="41" spans="3:12" ht="33.75" customHeight="1" x14ac:dyDescent="0.3">
      <c r="C41" s="15" t="s">
        <v>49</v>
      </c>
      <c r="D41" s="21"/>
      <c r="E41" s="17">
        <v>3000</v>
      </c>
      <c r="F41" s="17">
        <v>1</v>
      </c>
      <c r="G41" s="17">
        <v>1</v>
      </c>
      <c r="H41" s="18">
        <f t="shared" si="8"/>
        <v>3000</v>
      </c>
      <c r="I41" s="6">
        <f t="shared" si="6"/>
        <v>900</v>
      </c>
      <c r="J41" s="6">
        <f t="shared" si="7"/>
        <v>2100</v>
      </c>
      <c r="K41" s="3"/>
      <c r="L41" s="3"/>
    </row>
    <row r="42" spans="3:12" ht="15" customHeight="1" x14ac:dyDescent="0.3">
      <c r="C42" s="19" t="s">
        <v>9</v>
      </c>
      <c r="D42" s="21"/>
      <c r="E42" s="17">
        <v>500</v>
      </c>
      <c r="F42" s="17">
        <v>1</v>
      </c>
      <c r="G42" s="17">
        <v>1</v>
      </c>
      <c r="H42" s="18">
        <f t="shared" si="8"/>
        <v>500</v>
      </c>
      <c r="I42" s="6">
        <f t="shared" si="6"/>
        <v>150</v>
      </c>
      <c r="J42" s="6">
        <f t="shared" si="7"/>
        <v>350</v>
      </c>
      <c r="K42" s="3"/>
      <c r="L42" s="3"/>
    </row>
    <row r="43" spans="3:12" ht="36" customHeight="1" x14ac:dyDescent="0.3">
      <c r="C43" s="15" t="s">
        <v>15</v>
      </c>
      <c r="D43" s="21"/>
      <c r="E43" s="17">
        <v>100</v>
      </c>
      <c r="F43" s="17">
        <v>1</v>
      </c>
      <c r="G43" s="17">
        <v>30</v>
      </c>
      <c r="H43" s="18">
        <f t="shared" si="8"/>
        <v>3000</v>
      </c>
      <c r="I43" s="6">
        <f t="shared" si="6"/>
        <v>900</v>
      </c>
      <c r="J43" s="6">
        <f t="shared" si="7"/>
        <v>2100</v>
      </c>
      <c r="K43" s="3"/>
      <c r="L43" s="3"/>
    </row>
    <row r="44" spans="3:12" ht="15" customHeight="1" x14ac:dyDescent="0.3">
      <c r="C44" s="19" t="s">
        <v>16</v>
      </c>
      <c r="D44" s="21"/>
      <c r="E44" s="17">
        <v>500</v>
      </c>
      <c r="F44" s="17">
        <v>1</v>
      </c>
      <c r="G44" s="17">
        <v>2</v>
      </c>
      <c r="H44" s="18">
        <f t="shared" si="8"/>
        <v>1000</v>
      </c>
      <c r="I44" s="6">
        <f t="shared" si="6"/>
        <v>300</v>
      </c>
      <c r="J44" s="6">
        <f t="shared" si="7"/>
        <v>700</v>
      </c>
      <c r="K44" s="3"/>
      <c r="L44" s="3"/>
    </row>
    <row r="45" spans="3:12" ht="15" customHeight="1" x14ac:dyDescent="0.3">
      <c r="C45" s="19" t="s">
        <v>26</v>
      </c>
      <c r="D45" s="21" t="s">
        <v>50</v>
      </c>
      <c r="E45" s="17">
        <v>300</v>
      </c>
      <c r="F45" s="17">
        <v>1</v>
      </c>
      <c r="G45" s="17">
        <v>15</v>
      </c>
      <c r="H45" s="18">
        <f t="shared" si="8"/>
        <v>4500</v>
      </c>
      <c r="I45" s="6">
        <f t="shared" si="6"/>
        <v>1350</v>
      </c>
      <c r="J45" s="6">
        <f t="shared" si="7"/>
        <v>3150</v>
      </c>
      <c r="K45" s="3"/>
      <c r="L45" s="3"/>
    </row>
    <row r="46" spans="3:12" ht="15" customHeight="1" x14ac:dyDescent="0.3">
      <c r="C46" s="22" t="s">
        <v>28</v>
      </c>
      <c r="D46" s="21" t="s">
        <v>6</v>
      </c>
      <c r="E46" s="19"/>
      <c r="F46" s="19"/>
      <c r="G46" s="19"/>
      <c r="H46" s="23">
        <f>SUM(H39:H45)</f>
        <v>18400</v>
      </c>
      <c r="I46" s="4">
        <f t="shared" si="6"/>
        <v>5520</v>
      </c>
      <c r="J46" s="4">
        <f t="shared" si="7"/>
        <v>12880</v>
      </c>
      <c r="K46" s="3"/>
      <c r="L46" s="3"/>
    </row>
    <row r="47" spans="3:12" ht="15" customHeight="1" x14ac:dyDescent="0.3">
      <c r="C47" s="22"/>
      <c r="D47" s="21"/>
      <c r="E47" s="19"/>
      <c r="F47" s="19"/>
      <c r="G47" s="19"/>
      <c r="H47" s="23"/>
      <c r="I47" s="21"/>
      <c r="J47" s="21"/>
      <c r="K47" s="3"/>
      <c r="L47" s="3"/>
    </row>
    <row r="48" spans="3:12" ht="15" customHeight="1" x14ac:dyDescent="0.3">
      <c r="C48" s="248" t="s">
        <v>51</v>
      </c>
      <c r="D48" s="249"/>
      <c r="E48" s="249"/>
      <c r="F48" s="249"/>
      <c r="G48" s="249"/>
      <c r="H48" s="249"/>
      <c r="I48" s="249"/>
      <c r="J48" s="250"/>
      <c r="K48" s="3"/>
      <c r="L48" s="3"/>
    </row>
    <row r="49" spans="3:12" x14ac:dyDescent="0.3">
      <c r="C49" s="41" t="s">
        <v>8</v>
      </c>
      <c r="D49" s="19"/>
      <c r="E49" s="17">
        <v>35</v>
      </c>
      <c r="F49" s="17">
        <v>2</v>
      </c>
      <c r="G49" s="17">
        <v>15</v>
      </c>
      <c r="H49" s="18">
        <f>E49*F49*G49</f>
        <v>1050</v>
      </c>
      <c r="I49" s="6">
        <f>H49*0.3</f>
        <v>315</v>
      </c>
      <c r="J49" s="6">
        <f t="shared" ref="J49:J56" si="9">H49*0.7</f>
        <v>735</v>
      </c>
      <c r="K49" s="3"/>
      <c r="L49" s="3"/>
    </row>
    <row r="50" spans="3:12" x14ac:dyDescent="0.3">
      <c r="C50" s="41" t="s">
        <v>20</v>
      </c>
      <c r="D50" s="19"/>
      <c r="E50" s="17">
        <v>250</v>
      </c>
      <c r="F50" s="17">
        <v>1</v>
      </c>
      <c r="G50" s="17">
        <v>15</v>
      </c>
      <c r="H50" s="18">
        <f t="shared" ref="H50:H55" si="10">E50*F50*G50</f>
        <v>3750</v>
      </c>
      <c r="I50" s="6">
        <f t="shared" ref="I50:I56" si="11">H50*0.3</f>
        <v>1125</v>
      </c>
      <c r="J50" s="6">
        <f t="shared" si="9"/>
        <v>2625</v>
      </c>
      <c r="K50" s="3"/>
      <c r="L50" s="3"/>
    </row>
    <row r="51" spans="3:12" x14ac:dyDescent="0.3">
      <c r="C51" s="41" t="s">
        <v>14</v>
      </c>
      <c r="D51" s="19"/>
      <c r="E51" s="17">
        <v>3000</v>
      </c>
      <c r="F51" s="17">
        <v>1</v>
      </c>
      <c r="G51" s="17">
        <v>1</v>
      </c>
      <c r="H51" s="18">
        <f t="shared" si="10"/>
        <v>3000</v>
      </c>
      <c r="I51" s="6">
        <f t="shared" si="11"/>
        <v>900</v>
      </c>
      <c r="J51" s="6">
        <f t="shared" si="9"/>
        <v>2100</v>
      </c>
      <c r="K51" s="3"/>
      <c r="L51" s="3"/>
    </row>
    <row r="52" spans="3:12" x14ac:dyDescent="0.3">
      <c r="C52" s="19" t="s">
        <v>9</v>
      </c>
      <c r="D52" s="19"/>
      <c r="E52" s="17">
        <v>500</v>
      </c>
      <c r="F52" s="17">
        <v>1</v>
      </c>
      <c r="G52" s="17">
        <v>1</v>
      </c>
      <c r="H52" s="18">
        <f t="shared" si="10"/>
        <v>500</v>
      </c>
      <c r="I52" s="6">
        <f t="shared" si="11"/>
        <v>150</v>
      </c>
      <c r="J52" s="6">
        <f t="shared" si="9"/>
        <v>350</v>
      </c>
      <c r="K52" s="3"/>
      <c r="L52" s="3"/>
    </row>
    <row r="53" spans="3:12" ht="12.75" customHeight="1" x14ac:dyDescent="0.3">
      <c r="C53" s="15" t="s">
        <v>15</v>
      </c>
      <c r="D53" s="19"/>
      <c r="E53" s="17">
        <v>100</v>
      </c>
      <c r="F53" s="17">
        <v>1</v>
      </c>
      <c r="G53" s="17">
        <v>15</v>
      </c>
      <c r="H53" s="18">
        <f t="shared" si="10"/>
        <v>1500</v>
      </c>
      <c r="I53" s="6">
        <f t="shared" si="11"/>
        <v>450</v>
      </c>
      <c r="J53" s="6">
        <f t="shared" si="9"/>
        <v>1050</v>
      </c>
      <c r="K53" s="3"/>
      <c r="L53" s="3"/>
    </row>
    <row r="54" spans="3:12" x14ac:dyDescent="0.3">
      <c r="C54" s="19" t="s">
        <v>16</v>
      </c>
      <c r="D54" s="19"/>
      <c r="E54" s="17">
        <v>500</v>
      </c>
      <c r="F54" s="17">
        <v>1</v>
      </c>
      <c r="G54" s="17">
        <v>2</v>
      </c>
      <c r="H54" s="18">
        <f t="shared" si="10"/>
        <v>1000</v>
      </c>
      <c r="I54" s="6">
        <f t="shared" si="11"/>
        <v>300</v>
      </c>
      <c r="J54" s="6">
        <f t="shared" si="9"/>
        <v>700</v>
      </c>
      <c r="K54" s="3"/>
      <c r="L54" s="3"/>
    </row>
    <row r="55" spans="3:12" x14ac:dyDescent="0.3">
      <c r="C55" s="19" t="s">
        <v>26</v>
      </c>
      <c r="D55" s="19"/>
      <c r="E55" s="17">
        <v>300</v>
      </c>
      <c r="F55" s="17">
        <v>1</v>
      </c>
      <c r="G55" s="17">
        <v>15</v>
      </c>
      <c r="H55" s="18">
        <f t="shared" si="10"/>
        <v>4500</v>
      </c>
      <c r="I55" s="6">
        <f t="shared" si="11"/>
        <v>1350</v>
      </c>
      <c r="J55" s="6">
        <f t="shared" si="9"/>
        <v>3150</v>
      </c>
      <c r="K55" s="3"/>
      <c r="L55" s="3"/>
    </row>
    <row r="56" spans="3:12" ht="15.6" x14ac:dyDescent="0.3">
      <c r="C56" s="22" t="s">
        <v>19</v>
      </c>
      <c r="D56" s="19"/>
      <c r="E56" s="19"/>
      <c r="F56" s="19"/>
      <c r="G56" s="19"/>
      <c r="H56" s="23">
        <f>SUM(H49:H55)</f>
        <v>15300</v>
      </c>
      <c r="I56" s="4">
        <f t="shared" si="11"/>
        <v>4590</v>
      </c>
      <c r="J56" s="4">
        <f t="shared" si="9"/>
        <v>10710</v>
      </c>
      <c r="K56" s="3"/>
      <c r="L56" s="3"/>
    </row>
    <row r="57" spans="3:12" x14ac:dyDescent="0.3">
      <c r="C57" s="19"/>
      <c r="D57" s="19"/>
      <c r="E57" s="19"/>
      <c r="F57" s="19"/>
      <c r="G57" s="19"/>
      <c r="H57" s="19"/>
      <c r="I57" s="19"/>
      <c r="J57" s="19"/>
      <c r="K57" s="3"/>
      <c r="L57" s="3"/>
    </row>
    <row r="58" spans="3:12" ht="15" customHeight="1" x14ac:dyDescent="0.3">
      <c r="C58" s="248" t="s">
        <v>22</v>
      </c>
      <c r="D58" s="249"/>
      <c r="E58" s="249"/>
      <c r="F58" s="249"/>
      <c r="G58" s="249"/>
      <c r="H58" s="249"/>
      <c r="I58" s="249"/>
      <c r="J58" s="250"/>
      <c r="K58" s="3"/>
      <c r="L58" s="3"/>
    </row>
    <row r="59" spans="3:12" x14ac:dyDescent="0.3">
      <c r="C59" s="42" t="s">
        <v>23</v>
      </c>
      <c r="D59" s="19"/>
      <c r="E59" s="17">
        <v>2</v>
      </c>
      <c r="F59" s="17">
        <v>2</v>
      </c>
      <c r="G59" s="17">
        <v>2500</v>
      </c>
      <c r="H59" s="18">
        <f>G59*F59*E59</f>
        <v>10000</v>
      </c>
      <c r="I59" s="6">
        <f>H59*0.3</f>
        <v>3000</v>
      </c>
      <c r="J59" s="6">
        <f>H59*0.7</f>
        <v>7000</v>
      </c>
      <c r="K59" s="3"/>
      <c r="L59" s="3"/>
    </row>
    <row r="60" spans="3:12" x14ac:dyDescent="0.3">
      <c r="C60" s="42" t="s">
        <v>24</v>
      </c>
      <c r="D60" s="19"/>
      <c r="E60" s="17">
        <v>15</v>
      </c>
      <c r="F60" s="17">
        <v>1</v>
      </c>
      <c r="G60" s="17">
        <v>500</v>
      </c>
      <c r="H60" s="18">
        <f>G60*F60*E60</f>
        <v>7500</v>
      </c>
      <c r="I60" s="6">
        <f>H60*0.3</f>
        <v>2250</v>
      </c>
      <c r="J60" s="6">
        <f>H60*0.7</f>
        <v>5250</v>
      </c>
      <c r="K60" s="3"/>
      <c r="L60" s="3"/>
    </row>
    <row r="61" spans="3:12" x14ac:dyDescent="0.3">
      <c r="C61" s="42" t="s">
        <v>25</v>
      </c>
      <c r="D61" s="19"/>
      <c r="E61" s="17">
        <v>30</v>
      </c>
      <c r="F61" s="17">
        <v>1</v>
      </c>
      <c r="G61" s="17">
        <v>200</v>
      </c>
      <c r="H61" s="18">
        <f>G61*F61*E61</f>
        <v>6000</v>
      </c>
      <c r="I61" s="6">
        <f>H61*0.3</f>
        <v>1800</v>
      </c>
      <c r="J61" s="6">
        <f>H61*0.7</f>
        <v>4200</v>
      </c>
      <c r="K61" s="3"/>
      <c r="L61" s="3"/>
    </row>
    <row r="62" spans="3:12" x14ac:dyDescent="0.3">
      <c r="C62" s="22"/>
      <c r="D62" s="19"/>
      <c r="E62" s="17"/>
      <c r="F62" s="17"/>
      <c r="G62" s="17"/>
      <c r="H62" s="23">
        <f>SUM(H59:H61)</f>
        <v>23500</v>
      </c>
      <c r="I62" s="6">
        <f>H62*0.3</f>
        <v>7050</v>
      </c>
      <c r="J62" s="6">
        <f>H62*0.7</f>
        <v>16450</v>
      </c>
      <c r="K62" s="3"/>
      <c r="L62" s="3"/>
    </row>
    <row r="63" spans="3:12" ht="18" x14ac:dyDescent="0.3">
      <c r="C63" s="43" t="s">
        <v>27</v>
      </c>
      <c r="D63" s="43"/>
      <c r="E63" s="43"/>
      <c r="F63" s="43"/>
      <c r="G63" s="43"/>
      <c r="H63" s="44">
        <f>H15+H22+H31+H36+H46+H56+H62</f>
        <v>470250</v>
      </c>
      <c r="I63" s="44">
        <f>H63*30%</f>
        <v>141075</v>
      </c>
      <c r="J63" s="4">
        <f>H63*0.7</f>
        <v>329175</v>
      </c>
      <c r="K63" s="3"/>
      <c r="L63" s="3"/>
    </row>
    <row r="64" spans="3:12" x14ac:dyDescent="0.3">
      <c r="C64" s="45"/>
      <c r="D64" s="45"/>
      <c r="E64" s="45"/>
      <c r="F64" s="45"/>
      <c r="G64" s="45"/>
      <c r="H64" s="45"/>
      <c r="I64" s="46"/>
      <c r="J64" s="45"/>
    </row>
    <row r="65" spans="3:10" x14ac:dyDescent="0.3">
      <c r="C65" s="45"/>
      <c r="D65" s="45"/>
      <c r="E65" s="45"/>
      <c r="F65" s="45"/>
      <c r="G65" s="45"/>
      <c r="H65" s="45"/>
      <c r="I65" s="46"/>
      <c r="J65" s="45"/>
    </row>
    <row r="66" spans="3:10" x14ac:dyDescent="0.3">
      <c r="C66" s="45" t="s">
        <v>53</v>
      </c>
      <c r="D66" s="45"/>
      <c r="E66" s="45"/>
      <c r="F66" s="45"/>
      <c r="G66" s="45"/>
      <c r="H66" s="45"/>
      <c r="I66" s="45"/>
      <c r="J66" s="45"/>
    </row>
    <row r="67" spans="3:10" x14ac:dyDescent="0.3">
      <c r="C67" s="45"/>
      <c r="D67" s="45"/>
      <c r="E67" s="45"/>
      <c r="F67" s="45"/>
      <c r="G67" s="45"/>
      <c r="H67" s="45"/>
      <c r="I67" s="45"/>
      <c r="J67" s="45"/>
    </row>
    <row r="68" spans="3:10" x14ac:dyDescent="0.3">
      <c r="C68" s="45"/>
      <c r="D68" s="45"/>
      <c r="E68" s="45"/>
      <c r="F68" s="45"/>
      <c r="G68" s="45"/>
      <c r="H68" s="45"/>
      <c r="I68" s="45"/>
      <c r="J68" s="45"/>
    </row>
    <row r="69" spans="3:10" x14ac:dyDescent="0.3">
      <c r="C69" s="45"/>
      <c r="D69" s="45"/>
      <c r="E69" s="45"/>
      <c r="F69" s="45"/>
      <c r="G69" s="45"/>
      <c r="H69" s="45"/>
      <c r="I69" s="45"/>
      <c r="J69" s="45"/>
    </row>
    <row r="70" spans="3:10" x14ac:dyDescent="0.3">
      <c r="C70" s="45"/>
      <c r="D70" s="45"/>
      <c r="E70" s="45"/>
      <c r="F70" s="45"/>
      <c r="G70" s="45"/>
      <c r="H70" s="45"/>
      <c r="I70" s="45"/>
      <c r="J70" s="45"/>
    </row>
    <row r="71" spans="3:10" x14ac:dyDescent="0.3">
      <c r="C71" s="45"/>
      <c r="D71" s="45"/>
      <c r="E71" s="45"/>
      <c r="F71" s="45"/>
      <c r="G71" s="45"/>
      <c r="H71" s="45"/>
      <c r="I71" s="45"/>
      <c r="J71" s="45"/>
    </row>
    <row r="72" spans="3:10" x14ac:dyDescent="0.3">
      <c r="C72" s="45"/>
      <c r="D72" s="45"/>
      <c r="E72" s="45"/>
      <c r="F72" s="45"/>
      <c r="G72" s="45"/>
      <c r="H72" s="45"/>
      <c r="I72" s="45"/>
      <c r="J72" s="45"/>
    </row>
    <row r="73" spans="3:10" x14ac:dyDescent="0.3">
      <c r="C73" s="45"/>
      <c r="D73" s="45"/>
      <c r="E73" s="45"/>
      <c r="F73" s="45"/>
      <c r="G73" s="45"/>
      <c r="H73" s="45"/>
      <c r="I73" s="45"/>
      <c r="J73" s="45"/>
    </row>
    <row r="74" spans="3:10" x14ac:dyDescent="0.3">
      <c r="C74" s="45"/>
      <c r="D74" s="45"/>
      <c r="E74" s="45"/>
      <c r="F74" s="45"/>
      <c r="G74" s="45"/>
      <c r="H74" s="45"/>
      <c r="I74" s="45"/>
      <c r="J74" s="45"/>
    </row>
    <row r="75" spans="3:10" x14ac:dyDescent="0.3">
      <c r="C75" s="45"/>
      <c r="D75" s="45"/>
      <c r="E75" s="45"/>
      <c r="F75" s="45"/>
      <c r="G75" s="45"/>
      <c r="H75" s="45"/>
      <c r="I75" s="45"/>
      <c r="J75" s="45"/>
    </row>
    <row r="76" spans="3:10" x14ac:dyDescent="0.3">
      <c r="C76" s="45"/>
      <c r="D76" s="45"/>
      <c r="E76" s="45"/>
      <c r="F76" s="45"/>
      <c r="G76" s="45"/>
      <c r="H76" s="45"/>
      <c r="I76" s="45"/>
      <c r="J76" s="45"/>
    </row>
    <row r="77" spans="3:10" x14ac:dyDescent="0.3">
      <c r="C77" s="45"/>
      <c r="D77" s="45"/>
      <c r="E77" s="45"/>
      <c r="F77" s="45"/>
      <c r="G77" s="45"/>
      <c r="H77" s="45"/>
      <c r="I77" s="45"/>
      <c r="J77" s="45"/>
    </row>
  </sheetData>
  <mergeCells count="8">
    <mergeCell ref="C2:J4"/>
    <mergeCell ref="C58:J58"/>
    <mergeCell ref="C17:J17"/>
    <mergeCell ref="C48:J48"/>
    <mergeCell ref="C6:J6"/>
    <mergeCell ref="C24:J24"/>
    <mergeCell ref="C33:J33"/>
    <mergeCell ref="C38:J38"/>
  </mergeCells>
  <pageMargins left="0.7" right="0.7" top="0.75" bottom="0.75" header="0.3" footer="0.3"/>
  <pageSetup paperSize="9" scale="7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zoomScale="110" zoomScaleNormal="110" workbookViewId="0">
      <selection sqref="A1:G1"/>
    </sheetView>
  </sheetViews>
  <sheetFormatPr defaultColWidth="9.109375" defaultRowHeight="14.4" x14ac:dyDescent="0.3"/>
  <cols>
    <col min="1" max="1" width="5" style="85" customWidth="1"/>
    <col min="2" max="2" width="24" style="85" customWidth="1"/>
    <col min="3" max="3" width="21.6640625" style="85" customWidth="1"/>
    <col min="4" max="4" width="9.33203125" style="85" customWidth="1"/>
    <col min="5" max="5" width="7.6640625" style="85" customWidth="1"/>
    <col min="6" max="6" width="8.6640625" style="85" customWidth="1"/>
    <col min="7" max="7" width="37.44140625" style="85" customWidth="1"/>
    <col min="8" max="8" width="9.109375" style="85"/>
    <col min="9" max="16384" width="9.109375" style="45"/>
  </cols>
  <sheetData>
    <row r="1" spans="1:8" s="48" customFormat="1" ht="45" customHeight="1" x14ac:dyDescent="0.3">
      <c r="A1" s="251" t="s">
        <v>379</v>
      </c>
      <c r="B1" s="252"/>
      <c r="C1" s="252"/>
      <c r="D1" s="252"/>
      <c r="E1" s="252"/>
      <c r="F1" s="252"/>
      <c r="G1" s="252"/>
      <c r="H1" s="85"/>
    </row>
    <row r="2" spans="1:8" s="48" customFormat="1" ht="19.95" customHeight="1" x14ac:dyDescent="0.3">
      <c r="A2" s="119">
        <v>1.1000000000000001</v>
      </c>
      <c r="B2" s="110" t="s">
        <v>330</v>
      </c>
      <c r="C2" s="154"/>
      <c r="D2" s="154"/>
      <c r="E2" s="154"/>
      <c r="F2" s="154"/>
      <c r="G2" s="155"/>
      <c r="H2" s="85"/>
    </row>
    <row r="3" spans="1:8" s="57" customFormat="1" ht="26.4" x14ac:dyDescent="0.25">
      <c r="A3" s="61" t="s">
        <v>78</v>
      </c>
      <c r="B3" s="61" t="s">
        <v>80</v>
      </c>
      <c r="C3" s="61" t="s">
        <v>82</v>
      </c>
      <c r="D3" s="61" t="s">
        <v>81</v>
      </c>
      <c r="E3" s="61" t="s">
        <v>83</v>
      </c>
      <c r="F3" s="61" t="s">
        <v>77</v>
      </c>
      <c r="G3" s="61" t="s">
        <v>79</v>
      </c>
      <c r="H3" s="85"/>
    </row>
    <row r="4" spans="1:8" s="57" customFormat="1" ht="13.8" x14ac:dyDescent="0.25">
      <c r="A4" s="204" t="s">
        <v>115</v>
      </c>
      <c r="B4" s="61"/>
      <c r="C4" s="61"/>
      <c r="D4" s="61"/>
      <c r="E4" s="61"/>
      <c r="F4" s="61"/>
      <c r="G4" s="109"/>
      <c r="H4" s="85"/>
    </row>
    <row r="5" spans="1:8" s="57" customFormat="1" ht="26.4" x14ac:dyDescent="0.25">
      <c r="A5" s="65"/>
      <c r="B5" s="67" t="s">
        <v>117</v>
      </c>
      <c r="C5" s="50" t="s">
        <v>100</v>
      </c>
      <c r="D5" s="68">
        <v>50</v>
      </c>
      <c r="E5" s="68">
        <v>50</v>
      </c>
      <c r="F5" s="58">
        <f>E5*D5</f>
        <v>2500</v>
      </c>
      <c r="G5" s="64" t="s">
        <v>333</v>
      </c>
      <c r="H5" s="85"/>
    </row>
    <row r="6" spans="1:8" s="57" customFormat="1" ht="13.8" x14ac:dyDescent="0.25">
      <c r="A6" s="65"/>
      <c r="B6" s="67" t="s">
        <v>118</v>
      </c>
      <c r="C6" s="50" t="s">
        <v>100</v>
      </c>
      <c r="D6" s="68">
        <v>100</v>
      </c>
      <c r="E6" s="68">
        <v>50</v>
      </c>
      <c r="F6" s="58">
        <f>E6*D6</f>
        <v>5000</v>
      </c>
      <c r="G6" s="63"/>
      <c r="H6" s="85"/>
    </row>
    <row r="7" spans="1:8" s="57" customFormat="1" ht="13.8" x14ac:dyDescent="0.25">
      <c r="A7" s="65"/>
      <c r="B7" s="67" t="s">
        <v>119</v>
      </c>
      <c r="C7" s="50" t="s">
        <v>101</v>
      </c>
      <c r="D7" s="68">
        <v>2000</v>
      </c>
      <c r="E7" s="68">
        <v>1</v>
      </c>
      <c r="F7" s="58">
        <f>E7*D7</f>
        <v>2000</v>
      </c>
      <c r="G7" s="63"/>
      <c r="H7" s="85"/>
    </row>
    <row r="8" spans="1:8" s="57" customFormat="1" ht="13.8" x14ac:dyDescent="0.25">
      <c r="A8" s="65"/>
      <c r="B8" s="67"/>
      <c r="C8" s="50"/>
      <c r="D8" s="58"/>
      <c r="E8" s="58"/>
      <c r="F8" s="58"/>
      <c r="G8" s="63"/>
      <c r="H8" s="85"/>
    </row>
    <row r="9" spans="1:8" s="57" customFormat="1" ht="13.8" x14ac:dyDescent="0.25">
      <c r="A9" s="65"/>
      <c r="B9" s="67"/>
      <c r="C9" s="50"/>
      <c r="D9" s="58"/>
      <c r="E9" s="58"/>
      <c r="F9" s="58"/>
      <c r="G9" s="63"/>
      <c r="H9" s="85"/>
    </row>
    <row r="10" spans="1:8" s="57" customFormat="1" ht="13.8" x14ac:dyDescent="0.3">
      <c r="C10" s="140"/>
      <c r="D10" s="140"/>
      <c r="E10" s="206" t="s">
        <v>113</v>
      </c>
      <c r="F10" s="141">
        <f>SUM(F5:F9)</f>
        <v>9500</v>
      </c>
      <c r="G10" s="142"/>
      <c r="H10" s="85"/>
    </row>
    <row r="11" spans="1:8" s="57" customFormat="1" ht="14.25" customHeight="1" x14ac:dyDescent="0.3">
      <c r="A11" s="253" t="s">
        <v>120</v>
      </c>
      <c r="B11" s="254"/>
      <c r="C11" s="254"/>
      <c r="D11" s="254"/>
      <c r="E11" s="254"/>
      <c r="F11" s="54">
        <v>5</v>
      </c>
      <c r="G11" s="94"/>
      <c r="H11" s="85"/>
    </row>
    <row r="12" spans="1:8" s="57" customFormat="1" ht="13.95" customHeight="1" x14ac:dyDescent="0.3">
      <c r="A12" s="207" t="s">
        <v>112</v>
      </c>
      <c r="B12" s="208"/>
      <c r="C12" s="208"/>
      <c r="D12" s="208"/>
      <c r="E12" s="208"/>
      <c r="F12" s="209">
        <f>F10*F11</f>
        <v>47500</v>
      </c>
      <c r="G12" s="210"/>
      <c r="H12" s="85"/>
    </row>
    <row r="13" spans="1:8" s="57" customFormat="1" ht="13.8" x14ac:dyDescent="0.25">
      <c r="A13" s="70"/>
      <c r="B13" s="61"/>
      <c r="C13" s="61"/>
      <c r="D13" s="61"/>
      <c r="E13" s="61"/>
      <c r="F13" s="61"/>
      <c r="G13" s="109"/>
      <c r="H13" s="85"/>
    </row>
    <row r="14" spans="1:8" s="57" customFormat="1" ht="13.8" x14ac:dyDescent="0.25">
      <c r="A14" s="205" t="s">
        <v>116</v>
      </c>
      <c r="B14" s="61"/>
      <c r="C14" s="61"/>
      <c r="D14" s="61"/>
      <c r="E14" s="61"/>
      <c r="F14" s="61"/>
      <c r="G14" s="109"/>
      <c r="H14" s="85"/>
    </row>
    <row r="15" spans="1:8" s="57" customFormat="1" ht="13.8" x14ac:dyDescent="0.25">
      <c r="A15" s="65"/>
      <c r="B15" s="67" t="s">
        <v>9</v>
      </c>
      <c r="C15" s="50"/>
      <c r="D15" s="68">
        <v>500</v>
      </c>
      <c r="E15" s="68">
        <v>1</v>
      </c>
      <c r="F15" s="58">
        <f>E15*D15</f>
        <v>500</v>
      </c>
      <c r="G15" s="63"/>
      <c r="H15" s="85"/>
    </row>
    <row r="16" spans="1:8" s="57" customFormat="1" ht="26.4" x14ac:dyDescent="0.3">
      <c r="A16" s="65"/>
      <c r="B16" s="64" t="s">
        <v>176</v>
      </c>
      <c r="C16" s="50"/>
      <c r="D16" s="174">
        <v>2000</v>
      </c>
      <c r="E16" s="174">
        <v>1</v>
      </c>
      <c r="F16" s="62">
        <f>E16*D16</f>
        <v>2000</v>
      </c>
      <c r="G16" s="63" t="s">
        <v>251</v>
      </c>
      <c r="H16" s="85"/>
    </row>
    <row r="17" spans="1:8" s="57" customFormat="1" ht="26.4" x14ac:dyDescent="0.3">
      <c r="A17" s="65"/>
      <c r="B17" s="67" t="s">
        <v>102</v>
      </c>
      <c r="C17" s="50"/>
      <c r="D17" s="238">
        <v>500</v>
      </c>
      <c r="E17" s="238">
        <v>1</v>
      </c>
      <c r="F17" s="239">
        <f>E17*D17</f>
        <v>500</v>
      </c>
      <c r="G17" s="63" t="s">
        <v>335</v>
      </c>
      <c r="H17" s="85"/>
    </row>
    <row r="18" spans="1:8" s="57" customFormat="1" ht="13.8" x14ac:dyDescent="0.25">
      <c r="A18" s="65"/>
      <c r="B18" s="67"/>
      <c r="C18" s="50"/>
      <c r="D18" s="58"/>
      <c r="E18" s="58"/>
      <c r="F18" s="58"/>
      <c r="G18" s="63"/>
      <c r="H18" s="85"/>
    </row>
    <row r="19" spans="1:8" s="57" customFormat="1" ht="13.8" x14ac:dyDescent="0.25">
      <c r="A19" s="65"/>
      <c r="B19" s="67"/>
      <c r="C19" s="50"/>
      <c r="D19" s="58"/>
      <c r="E19" s="58"/>
      <c r="F19" s="58"/>
      <c r="G19" s="63"/>
      <c r="H19" s="85"/>
    </row>
    <row r="20" spans="1:8" s="57" customFormat="1" ht="13.8" x14ac:dyDescent="0.3">
      <c r="A20" s="207" t="s">
        <v>114</v>
      </c>
      <c r="B20" s="208"/>
      <c r="C20" s="208"/>
      <c r="D20" s="208"/>
      <c r="E20" s="208"/>
      <c r="F20" s="209">
        <f>SUM(F15:F19)</f>
        <v>3000</v>
      </c>
      <c r="G20" s="210"/>
      <c r="H20" s="85"/>
    </row>
    <row r="21" spans="1:8" x14ac:dyDescent="0.3">
      <c r="G21" s="156"/>
    </row>
    <row r="22" spans="1:8" s="57" customFormat="1" ht="13.95" customHeight="1" x14ac:dyDescent="0.3">
      <c r="A22" s="59" t="s">
        <v>188</v>
      </c>
      <c r="B22" s="60"/>
      <c r="C22" s="60"/>
      <c r="D22" s="60"/>
      <c r="E22" s="60"/>
      <c r="F22" s="55">
        <f>F12+F20</f>
        <v>50500</v>
      </c>
      <c r="G22" s="56"/>
      <c r="H22" s="85"/>
    </row>
  </sheetData>
  <mergeCells count="2">
    <mergeCell ref="A1:G1"/>
    <mergeCell ref="A11:E11"/>
  </mergeCells>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89" zoomScaleNormal="89" zoomScaleSheetLayoutView="100" workbookViewId="0">
      <selection activeCell="B36" sqref="B36"/>
    </sheetView>
  </sheetViews>
  <sheetFormatPr defaultColWidth="9.109375" defaultRowHeight="14.4" x14ac:dyDescent="0.3"/>
  <cols>
    <col min="1" max="1" width="5" style="85" customWidth="1"/>
    <col min="2" max="2" width="47" style="81" customWidth="1"/>
    <col min="3" max="3" width="11.109375" style="85" customWidth="1"/>
    <col min="4" max="4" width="9.33203125" style="85" customWidth="1"/>
    <col min="5" max="5" width="8" style="149" customWidth="1"/>
    <col min="6" max="6" width="12" style="85" customWidth="1"/>
    <col min="7" max="7" width="42.33203125" style="85" customWidth="1"/>
    <col min="8" max="9" width="9.109375" style="57"/>
    <col min="10" max="16384" width="9.109375" style="45"/>
  </cols>
  <sheetData>
    <row r="1" spans="1:9" s="48" customFormat="1" ht="31.05" customHeight="1" x14ac:dyDescent="0.3">
      <c r="A1" s="252" t="s">
        <v>357</v>
      </c>
      <c r="B1" s="252"/>
      <c r="C1" s="252"/>
      <c r="D1" s="252"/>
      <c r="E1" s="252"/>
      <c r="F1" s="252"/>
      <c r="G1" s="252"/>
      <c r="H1" s="85"/>
      <c r="I1" s="85"/>
    </row>
    <row r="2" spans="1:9" ht="34.049999999999997" customHeight="1" x14ac:dyDescent="0.3">
      <c r="A2" s="119" t="s">
        <v>78</v>
      </c>
      <c r="B2" s="119" t="s">
        <v>80</v>
      </c>
      <c r="C2" s="119" t="s">
        <v>170</v>
      </c>
      <c r="D2" s="263" t="s">
        <v>169</v>
      </c>
      <c r="E2" s="263"/>
      <c r="F2" s="263"/>
      <c r="G2" s="263"/>
    </row>
    <row r="3" spans="1:9" ht="19.95" customHeight="1" x14ac:dyDescent="0.3">
      <c r="A3" s="66">
        <v>2.1</v>
      </c>
      <c r="B3" s="50" t="s">
        <v>313</v>
      </c>
      <c r="C3" s="118">
        <f>C24</f>
        <v>199600</v>
      </c>
      <c r="D3" s="264" t="s">
        <v>314</v>
      </c>
      <c r="E3" s="265"/>
      <c r="F3" s="265"/>
      <c r="G3" s="266"/>
    </row>
    <row r="4" spans="1:9" ht="15" customHeight="1" x14ac:dyDescent="0.3">
      <c r="A4" s="66">
        <v>2.2000000000000002</v>
      </c>
      <c r="B4" s="50" t="s">
        <v>91</v>
      </c>
      <c r="C4" s="118">
        <f>C32</f>
        <v>99800</v>
      </c>
      <c r="D4" s="264" t="s">
        <v>121</v>
      </c>
      <c r="E4" s="265"/>
      <c r="F4" s="265"/>
      <c r="G4" s="266"/>
    </row>
    <row r="5" spans="1:9" ht="15" customHeight="1" x14ac:dyDescent="0.3">
      <c r="A5" s="66">
        <v>2.2999999999999998</v>
      </c>
      <c r="B5" s="50" t="s">
        <v>92</v>
      </c>
      <c r="C5" s="118">
        <f>C40</f>
        <v>10000</v>
      </c>
      <c r="D5" s="264" t="s">
        <v>122</v>
      </c>
      <c r="E5" s="265"/>
      <c r="F5" s="265"/>
      <c r="G5" s="266"/>
    </row>
    <row r="6" spans="1:9" ht="18.45" customHeight="1" x14ac:dyDescent="0.3">
      <c r="A6" s="66">
        <v>2.4</v>
      </c>
      <c r="B6" s="50" t="s">
        <v>372</v>
      </c>
      <c r="C6" s="118">
        <f>D44</f>
        <v>0</v>
      </c>
      <c r="D6" s="264" t="s">
        <v>166</v>
      </c>
      <c r="E6" s="265"/>
      <c r="F6" s="265"/>
      <c r="G6" s="266"/>
    </row>
    <row r="7" spans="1:9" ht="15" customHeight="1" x14ac:dyDescent="0.3">
      <c r="A7" s="66">
        <v>2.5</v>
      </c>
      <c r="B7" s="50" t="s">
        <v>131</v>
      </c>
      <c r="C7" s="118">
        <f>+F53</f>
        <v>20400</v>
      </c>
      <c r="D7" s="264" t="s">
        <v>167</v>
      </c>
      <c r="E7" s="265"/>
      <c r="F7" s="265"/>
      <c r="G7" s="266"/>
    </row>
    <row r="8" spans="1:9" x14ac:dyDescent="0.3">
      <c r="A8" s="66"/>
      <c r="B8" s="50"/>
      <c r="C8" s="118"/>
      <c r="D8" s="264"/>
      <c r="E8" s="265"/>
      <c r="F8" s="265"/>
      <c r="G8" s="266"/>
    </row>
    <row r="9" spans="1:9" x14ac:dyDescent="0.3">
      <c r="A9" s="59" t="s">
        <v>319</v>
      </c>
      <c r="B9" s="69"/>
      <c r="C9" s="53">
        <f>SUM(C3:C8)</f>
        <v>329800</v>
      </c>
      <c r="D9" s="267"/>
      <c r="E9" s="267"/>
      <c r="F9" s="267"/>
      <c r="G9" s="267"/>
    </row>
    <row r="10" spans="1:9" s="79" customFormat="1" x14ac:dyDescent="0.3">
      <c r="A10" s="75"/>
      <c r="B10" s="76"/>
      <c r="C10" s="75"/>
      <c r="D10" s="75"/>
      <c r="E10" s="222"/>
      <c r="F10" s="77"/>
      <c r="G10" s="78"/>
      <c r="H10" s="157"/>
      <c r="I10" s="157"/>
    </row>
    <row r="11" spans="1:9" s="79" customFormat="1" x14ac:dyDescent="0.3">
      <c r="A11" s="258" t="s">
        <v>163</v>
      </c>
      <c r="B11" s="258"/>
      <c r="C11" s="75"/>
      <c r="D11" s="75"/>
      <c r="E11" s="222"/>
      <c r="F11" s="77"/>
      <c r="G11" s="78"/>
      <c r="H11" s="157"/>
      <c r="I11" s="157"/>
    </row>
    <row r="12" spans="1:9" x14ac:dyDescent="0.3">
      <c r="C12" s="81"/>
      <c r="D12" s="81"/>
      <c r="E12" s="223"/>
      <c r="F12" s="81"/>
      <c r="G12" s="81"/>
    </row>
    <row r="13" spans="1:9" x14ac:dyDescent="0.3">
      <c r="A13" s="82" t="s">
        <v>106</v>
      </c>
      <c r="B13" s="83" t="s">
        <v>103</v>
      </c>
      <c r="C13" s="180">
        <f>'Procurement Costs Summary'!C58</f>
        <v>100000</v>
      </c>
      <c r="D13" s="84" t="s">
        <v>84</v>
      </c>
    </row>
    <row r="14" spans="1:9" x14ac:dyDescent="0.3">
      <c r="A14" s="82" t="s">
        <v>108</v>
      </c>
      <c r="B14" s="83" t="s">
        <v>212</v>
      </c>
      <c r="C14" s="180">
        <f>'Procurement Costs Summary'!C59</f>
        <v>200</v>
      </c>
      <c r="D14" s="84" t="s">
        <v>211</v>
      </c>
      <c r="E14" s="180">
        <f>+'Procurement Costs Summary'!C60</f>
        <v>800</v>
      </c>
      <c r="F14" s="71" t="s">
        <v>208</v>
      </c>
    </row>
    <row r="15" spans="1:9" x14ac:dyDescent="0.3">
      <c r="A15" s="82" t="s">
        <v>109</v>
      </c>
      <c r="B15" s="83" t="s">
        <v>104</v>
      </c>
      <c r="C15" s="95">
        <v>500</v>
      </c>
      <c r="D15" s="114" t="s">
        <v>84</v>
      </c>
      <c r="E15" s="95">
        <f>+C15/4</f>
        <v>125</v>
      </c>
      <c r="F15" s="172" t="s">
        <v>209</v>
      </c>
    </row>
    <row r="16" spans="1:9" ht="13.95" customHeight="1" x14ac:dyDescent="0.3">
      <c r="A16" s="82" t="s">
        <v>110</v>
      </c>
      <c r="B16" s="83" t="s">
        <v>140</v>
      </c>
      <c r="C16" s="95">
        <v>800</v>
      </c>
      <c r="D16" s="114" t="s">
        <v>141</v>
      </c>
    </row>
    <row r="18" spans="1:9" x14ac:dyDescent="0.3">
      <c r="A18" s="82"/>
      <c r="B18" s="98" t="s">
        <v>142</v>
      </c>
      <c r="C18" s="86" t="s">
        <v>123</v>
      </c>
      <c r="D18" s="87" t="s">
        <v>124</v>
      </c>
    </row>
    <row r="19" spans="1:9" x14ac:dyDescent="0.3">
      <c r="A19" s="82" t="s">
        <v>107</v>
      </c>
      <c r="B19" s="83" t="s">
        <v>213</v>
      </c>
      <c r="C19" s="95">
        <v>2</v>
      </c>
      <c r="D19" s="114" t="s">
        <v>84</v>
      </c>
      <c r="E19" s="227">
        <f>+C19/4</f>
        <v>0.5</v>
      </c>
      <c r="F19" s="172" t="s">
        <v>209</v>
      </c>
    </row>
    <row r="20" spans="1:9" x14ac:dyDescent="0.3">
      <c r="A20" s="82" t="s">
        <v>111</v>
      </c>
      <c r="B20" s="83" t="s">
        <v>105</v>
      </c>
      <c r="C20" s="95">
        <v>500</v>
      </c>
      <c r="D20" s="114" t="s">
        <v>125</v>
      </c>
    </row>
    <row r="21" spans="1:9" ht="14.25" customHeight="1" x14ac:dyDescent="0.3">
      <c r="A21" s="82" t="s">
        <v>145</v>
      </c>
      <c r="B21" s="83" t="s">
        <v>157</v>
      </c>
      <c r="C21" s="88">
        <f>C$14*C19</f>
        <v>400</v>
      </c>
      <c r="D21" s="84" t="s">
        <v>84</v>
      </c>
    </row>
    <row r="22" spans="1:9" ht="14.25" customHeight="1" x14ac:dyDescent="0.3">
      <c r="A22" s="82" t="s">
        <v>146</v>
      </c>
      <c r="B22" s="122" t="s">
        <v>158</v>
      </c>
      <c r="C22" s="121">
        <f>+C20*C21</f>
        <v>200000</v>
      </c>
      <c r="D22" s="84" t="s">
        <v>125</v>
      </c>
    </row>
    <row r="23" spans="1:9" s="74" customFormat="1" ht="14.25" customHeight="1" x14ac:dyDescent="0.3">
      <c r="A23" s="82"/>
      <c r="B23" s="122" t="s">
        <v>219</v>
      </c>
      <c r="C23" s="121">
        <f>C21*E23</f>
        <v>400</v>
      </c>
      <c r="D23" s="84" t="s">
        <v>125</v>
      </c>
      <c r="E23" s="227">
        <v>1</v>
      </c>
      <c r="F23" s="172" t="s">
        <v>220</v>
      </c>
      <c r="G23" s="85"/>
      <c r="H23" s="57"/>
      <c r="I23" s="57"/>
    </row>
    <row r="24" spans="1:9" s="74" customFormat="1" ht="14.25" customHeight="1" x14ac:dyDescent="0.3">
      <c r="A24" s="82"/>
      <c r="B24" s="122" t="s">
        <v>221</v>
      </c>
      <c r="C24" s="121">
        <f>C22-C23</f>
        <v>199600</v>
      </c>
      <c r="D24" s="84"/>
      <c r="E24" s="224"/>
      <c r="F24" s="171"/>
      <c r="G24" s="85"/>
      <c r="H24" s="57"/>
      <c r="I24" s="57"/>
    </row>
    <row r="25" spans="1:9" x14ac:dyDescent="0.3">
      <c r="A25" s="82"/>
    </row>
    <row r="26" spans="1:9" x14ac:dyDescent="0.3">
      <c r="A26" s="82"/>
      <c r="B26" s="98" t="s">
        <v>143</v>
      </c>
      <c r="C26" s="86" t="s">
        <v>123</v>
      </c>
      <c r="D26" s="87" t="s">
        <v>124</v>
      </c>
    </row>
    <row r="27" spans="1:9" x14ac:dyDescent="0.3">
      <c r="A27" s="82" t="s">
        <v>147</v>
      </c>
      <c r="B27" s="83" t="s">
        <v>215</v>
      </c>
      <c r="C27" s="95">
        <v>1</v>
      </c>
      <c r="D27" s="114" t="s">
        <v>214</v>
      </c>
      <c r="E27" s="227">
        <f>+C27/4</f>
        <v>0.25</v>
      </c>
      <c r="F27" s="172" t="s">
        <v>210</v>
      </c>
    </row>
    <row r="28" spans="1:9" x14ac:dyDescent="0.3">
      <c r="A28" s="82" t="s">
        <v>148</v>
      </c>
      <c r="B28" s="83" t="s">
        <v>156</v>
      </c>
      <c r="C28" s="95">
        <v>500</v>
      </c>
      <c r="D28" s="114" t="s">
        <v>125</v>
      </c>
    </row>
    <row r="29" spans="1:9" x14ac:dyDescent="0.3">
      <c r="A29" s="82" t="s">
        <v>149</v>
      </c>
      <c r="B29" s="83" t="s">
        <v>159</v>
      </c>
      <c r="C29" s="88">
        <f>C$14*C27</f>
        <v>200</v>
      </c>
      <c r="D29" s="84" t="str">
        <f>D27</f>
        <v>50 kg. bags</v>
      </c>
    </row>
    <row r="30" spans="1:9" x14ac:dyDescent="0.3">
      <c r="A30" s="82" t="s">
        <v>150</v>
      </c>
      <c r="B30" s="122" t="s">
        <v>217</v>
      </c>
      <c r="C30" s="121">
        <f>+C29*C28</f>
        <v>100000</v>
      </c>
      <c r="D30" s="84" t="s">
        <v>125</v>
      </c>
    </row>
    <row r="31" spans="1:9" s="74" customFormat="1" x14ac:dyDescent="0.3">
      <c r="A31" s="82"/>
      <c r="B31" s="122" t="s">
        <v>223</v>
      </c>
      <c r="C31" s="121">
        <f>C29*E31</f>
        <v>200</v>
      </c>
      <c r="D31" s="84" t="s">
        <v>125</v>
      </c>
      <c r="E31" s="227">
        <v>1</v>
      </c>
      <c r="F31" s="172" t="s">
        <v>222</v>
      </c>
      <c r="G31" s="85"/>
      <c r="H31" s="57"/>
      <c r="I31" s="57"/>
    </row>
    <row r="32" spans="1:9" s="74" customFormat="1" x14ac:dyDescent="0.3">
      <c r="A32" s="82"/>
      <c r="B32" s="122" t="s">
        <v>224</v>
      </c>
      <c r="C32" s="121">
        <f>C30-C31</f>
        <v>99800</v>
      </c>
      <c r="D32" s="84"/>
      <c r="E32" s="224"/>
      <c r="F32" s="171"/>
      <c r="G32" s="85"/>
      <c r="H32" s="57"/>
      <c r="I32" s="57"/>
    </row>
    <row r="33" spans="1:9" x14ac:dyDescent="0.3">
      <c r="A33" s="82"/>
    </row>
    <row r="34" spans="1:9" ht="19.95" customHeight="1" x14ac:dyDescent="0.3">
      <c r="A34" s="82"/>
      <c r="B34" s="98" t="s">
        <v>144</v>
      </c>
      <c r="C34" s="86" t="s">
        <v>123</v>
      </c>
      <c r="D34" s="87" t="s">
        <v>124</v>
      </c>
    </row>
    <row r="35" spans="1:9" ht="25.05" customHeight="1" x14ac:dyDescent="0.3">
      <c r="A35" s="82" t="s">
        <v>151</v>
      </c>
      <c r="B35" s="83" t="s">
        <v>216</v>
      </c>
      <c r="C35" s="95">
        <v>1</v>
      </c>
      <c r="D35" s="114" t="s">
        <v>323</v>
      </c>
      <c r="E35" s="227">
        <f>+C35/4</f>
        <v>0.25</v>
      </c>
      <c r="F35" s="236" t="s">
        <v>209</v>
      </c>
    </row>
    <row r="36" spans="1:9" x14ac:dyDescent="0.3">
      <c r="A36" s="82" t="s">
        <v>152</v>
      </c>
      <c r="B36" s="83" t="s">
        <v>160</v>
      </c>
      <c r="C36" s="95">
        <v>50</v>
      </c>
      <c r="D36" s="114" t="s">
        <v>125</v>
      </c>
    </row>
    <row r="37" spans="1:9" x14ac:dyDescent="0.3">
      <c r="A37" s="82" t="s">
        <v>153</v>
      </c>
      <c r="B37" s="83" t="s">
        <v>161</v>
      </c>
      <c r="C37" s="88">
        <f>C$14*C35</f>
        <v>200</v>
      </c>
      <c r="D37" s="84" t="str">
        <f>D35</f>
        <v>bottle</v>
      </c>
    </row>
    <row r="38" spans="1:9" x14ac:dyDescent="0.3">
      <c r="A38" s="82" t="s">
        <v>154</v>
      </c>
      <c r="B38" s="122" t="s">
        <v>218</v>
      </c>
      <c r="C38" s="121">
        <f>+C37*C36</f>
        <v>10000</v>
      </c>
      <c r="D38" s="84" t="s">
        <v>125</v>
      </c>
    </row>
    <row r="39" spans="1:9" s="74" customFormat="1" ht="15" customHeight="1" x14ac:dyDescent="0.3">
      <c r="A39" s="82"/>
      <c r="B39" s="122" t="s">
        <v>226</v>
      </c>
      <c r="C39" s="121">
        <f>C37*E39</f>
        <v>0</v>
      </c>
      <c r="D39" s="84" t="s">
        <v>125</v>
      </c>
      <c r="E39" s="227">
        <v>0</v>
      </c>
      <c r="F39" s="236" t="s">
        <v>220</v>
      </c>
      <c r="G39" s="85"/>
      <c r="H39" s="57"/>
      <c r="I39" s="57"/>
    </row>
    <row r="40" spans="1:9" s="74" customFormat="1" x14ac:dyDescent="0.3">
      <c r="A40" s="82"/>
      <c r="B40" s="122" t="s">
        <v>225</v>
      </c>
      <c r="C40" s="121">
        <f>C38-C39</f>
        <v>10000</v>
      </c>
      <c r="D40" s="84"/>
      <c r="E40" s="224"/>
      <c r="F40" s="171"/>
      <c r="G40" s="85"/>
      <c r="H40" s="57"/>
      <c r="I40" s="57"/>
    </row>
    <row r="41" spans="1:9" x14ac:dyDescent="0.3">
      <c r="A41" s="262" t="s">
        <v>137</v>
      </c>
      <c r="B41" s="262"/>
      <c r="C41" s="262"/>
      <c r="D41" s="262"/>
    </row>
    <row r="42" spans="1:9" x14ac:dyDescent="0.3">
      <c r="A42" s="82"/>
      <c r="B42" s="89"/>
      <c r="C42" s="90"/>
      <c r="D42" s="91"/>
    </row>
    <row r="43" spans="1:9" x14ac:dyDescent="0.3">
      <c r="A43" s="82"/>
      <c r="B43" s="259" t="s">
        <v>165</v>
      </c>
      <c r="C43" s="260"/>
      <c r="D43" s="261"/>
    </row>
    <row r="44" spans="1:9" s="79" customFormat="1" x14ac:dyDescent="0.3">
      <c r="A44" s="99"/>
      <c r="B44" s="113" t="s">
        <v>164</v>
      </c>
      <c r="C44" s="100"/>
      <c r="D44" s="100"/>
      <c r="E44" s="225"/>
      <c r="F44" s="101"/>
      <c r="G44" s="101"/>
      <c r="H44" s="157"/>
      <c r="I44" s="157"/>
    </row>
    <row r="45" spans="1:9" s="74" customFormat="1" x14ac:dyDescent="0.3">
      <c r="A45" s="82"/>
      <c r="B45" s="81"/>
      <c r="C45" s="85"/>
      <c r="D45" s="85"/>
      <c r="E45" s="149"/>
      <c r="F45" s="85"/>
      <c r="G45" s="85"/>
      <c r="H45" s="57"/>
      <c r="I45" s="57"/>
    </row>
    <row r="46" spans="1:9" x14ac:dyDescent="0.3">
      <c r="A46" s="82"/>
    </row>
    <row r="47" spans="1:9" x14ac:dyDescent="0.3">
      <c r="A47" s="82"/>
      <c r="B47" s="255" t="s">
        <v>373</v>
      </c>
      <c r="C47" s="256"/>
      <c r="D47" s="257"/>
    </row>
    <row r="48" spans="1:9" ht="52.8" x14ac:dyDescent="0.3">
      <c r="A48" s="82"/>
      <c r="B48" s="92" t="s">
        <v>135</v>
      </c>
      <c r="C48" s="119" t="s">
        <v>124</v>
      </c>
      <c r="D48" s="93" t="s">
        <v>136</v>
      </c>
      <c r="E48" s="226" t="s">
        <v>134</v>
      </c>
      <c r="F48" s="119" t="s">
        <v>162</v>
      </c>
    </row>
    <row r="49" spans="1:6" x14ac:dyDescent="0.3">
      <c r="A49" s="82"/>
      <c r="B49" s="83" t="s">
        <v>132</v>
      </c>
      <c r="C49" s="95" t="s">
        <v>324</v>
      </c>
      <c r="D49" s="95">
        <f>+C21/50</f>
        <v>8</v>
      </c>
      <c r="E49" s="115">
        <v>50</v>
      </c>
      <c r="F49" s="115">
        <f>D49*E49</f>
        <v>400</v>
      </c>
    </row>
    <row r="50" spans="1:6" x14ac:dyDescent="0.3">
      <c r="A50" s="82"/>
      <c r="B50" s="83" t="s">
        <v>94</v>
      </c>
      <c r="C50" s="95" t="s">
        <v>155</v>
      </c>
      <c r="D50" s="228">
        <f>+C29</f>
        <v>200</v>
      </c>
      <c r="E50" s="115">
        <v>50</v>
      </c>
      <c r="F50" s="115">
        <f t="shared" ref="F50:F51" si="0">D50*E50</f>
        <v>10000</v>
      </c>
    </row>
    <row r="51" spans="1:6" x14ac:dyDescent="0.3">
      <c r="A51" s="82"/>
      <c r="B51" s="83" t="s">
        <v>92</v>
      </c>
      <c r="C51" s="95"/>
      <c r="D51" s="228">
        <f>+C37</f>
        <v>200</v>
      </c>
      <c r="E51" s="115">
        <v>50</v>
      </c>
      <c r="F51" s="115">
        <f t="shared" si="0"/>
        <v>10000</v>
      </c>
    </row>
    <row r="52" spans="1:6" x14ac:dyDescent="0.3">
      <c r="A52" s="82"/>
      <c r="B52" s="83"/>
      <c r="C52" s="88"/>
      <c r="D52" s="84"/>
      <c r="E52" s="96"/>
      <c r="F52" s="96"/>
    </row>
    <row r="53" spans="1:6" x14ac:dyDescent="0.3">
      <c r="A53" s="82"/>
      <c r="B53" s="122" t="s">
        <v>133</v>
      </c>
      <c r="C53" s="88"/>
      <c r="D53" s="84"/>
      <c r="E53" s="96"/>
      <c r="F53" s="123">
        <f>SUM(F49:F52)</f>
        <v>20400</v>
      </c>
    </row>
  </sheetData>
  <mergeCells count="13">
    <mergeCell ref="A1:G1"/>
    <mergeCell ref="B47:D47"/>
    <mergeCell ref="A11:B11"/>
    <mergeCell ref="B43:D43"/>
    <mergeCell ref="A41:D41"/>
    <mergeCell ref="D2:G2"/>
    <mergeCell ref="D3:G3"/>
    <mergeCell ref="D4:G4"/>
    <mergeCell ref="D5:G5"/>
    <mergeCell ref="D6:G6"/>
    <mergeCell ref="D7:G7"/>
    <mergeCell ref="D8:G8"/>
    <mergeCell ref="D9:G9"/>
  </mergeCells>
  <pageMargins left="0.7" right="0.7" top="0.75" bottom="0.75" header="0.3" footer="0.3"/>
  <pageSetup paperSize="9" scale="93" orientation="landscape" r:id="rId1"/>
  <rowBreaks count="1" manualBreakCount="1">
    <brk id="33"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zoomScale="86" zoomScaleNormal="86" workbookViewId="0">
      <selection activeCell="A9" sqref="A9"/>
    </sheetView>
  </sheetViews>
  <sheetFormatPr defaultColWidth="10.6640625" defaultRowHeight="14.4" x14ac:dyDescent="0.3"/>
  <cols>
    <col min="1" max="1" width="6.33203125" customWidth="1"/>
    <col min="2" max="2" width="33.33203125" customWidth="1"/>
    <col min="3" max="3" width="11.6640625" customWidth="1"/>
    <col min="7" max="7" width="22.77734375" customWidth="1"/>
  </cols>
  <sheetData>
    <row r="1" spans="1:12" s="48" customFormat="1" ht="31.05" customHeight="1" x14ac:dyDescent="0.3">
      <c r="A1" s="252" t="s">
        <v>358</v>
      </c>
      <c r="B1" s="252"/>
      <c r="C1" s="252"/>
      <c r="D1" s="252"/>
      <c r="E1" s="252"/>
      <c r="F1" s="252"/>
      <c r="G1" s="252"/>
      <c r="H1" s="85"/>
      <c r="I1" s="85"/>
    </row>
    <row r="2" spans="1:12" x14ac:dyDescent="0.3">
      <c r="A2" s="258" t="s">
        <v>163</v>
      </c>
      <c r="B2" s="258"/>
      <c r="C2" s="75"/>
      <c r="D2" s="75"/>
      <c r="E2" s="75"/>
      <c r="F2" s="77"/>
    </row>
    <row r="3" spans="1:12" ht="19.95" customHeight="1" x14ac:dyDescent="0.3">
      <c r="A3" s="82"/>
      <c r="B3" s="83" t="s">
        <v>302</v>
      </c>
      <c r="C3" s="180">
        <f>'Procurement Costs Summary'!C49</f>
        <v>100</v>
      </c>
      <c r="D3" s="84" t="s">
        <v>84</v>
      </c>
      <c r="E3" s="85"/>
      <c r="F3" s="85"/>
    </row>
    <row r="4" spans="1:12" ht="27" customHeight="1" x14ac:dyDescent="0.3">
      <c r="A4" s="82"/>
      <c r="B4" s="83" t="s">
        <v>303</v>
      </c>
      <c r="C4" s="180">
        <v>20</v>
      </c>
      <c r="D4" s="84" t="s">
        <v>211</v>
      </c>
      <c r="E4" s="114">
        <f>+C4*4</f>
        <v>80</v>
      </c>
      <c r="F4" s="71" t="s">
        <v>208</v>
      </c>
    </row>
    <row r="5" spans="1:12" x14ac:dyDescent="0.3">
      <c r="A5" s="82"/>
      <c r="B5" s="83" t="s">
        <v>304</v>
      </c>
      <c r="C5" s="95">
        <v>200</v>
      </c>
      <c r="D5" s="84" t="s">
        <v>325</v>
      </c>
      <c r="E5" s="114">
        <f>+C5/4</f>
        <v>50</v>
      </c>
      <c r="F5" s="166" t="s">
        <v>209</v>
      </c>
    </row>
    <row r="8" spans="1:12" s="74" customFormat="1" x14ac:dyDescent="0.3">
      <c r="A8" s="167" t="s">
        <v>374</v>
      </c>
      <c r="B8" s="110" t="s">
        <v>301</v>
      </c>
      <c r="C8" s="111"/>
      <c r="D8" s="112"/>
      <c r="E8" s="112"/>
      <c r="F8" s="112"/>
      <c r="G8" s="111"/>
      <c r="H8" s="85"/>
      <c r="I8" s="85"/>
      <c r="J8" s="85"/>
    </row>
    <row r="9" spans="1:12" s="74" customFormat="1" ht="25.95" customHeight="1" x14ac:dyDescent="0.3">
      <c r="A9" s="72" t="s">
        <v>192</v>
      </c>
      <c r="B9" s="72" t="s">
        <v>80</v>
      </c>
      <c r="C9" s="72" t="s">
        <v>82</v>
      </c>
      <c r="D9" s="72" t="s">
        <v>81</v>
      </c>
      <c r="E9" s="72" t="s">
        <v>83</v>
      </c>
      <c r="F9" s="72" t="s">
        <v>170</v>
      </c>
      <c r="G9" s="126" t="s">
        <v>138</v>
      </c>
      <c r="H9" s="85"/>
      <c r="I9" s="85"/>
      <c r="J9" s="85"/>
    </row>
    <row r="10" spans="1:12" s="74" customFormat="1" x14ac:dyDescent="0.25">
      <c r="A10" s="65"/>
      <c r="B10" s="127" t="s">
        <v>306</v>
      </c>
      <c r="C10" s="50" t="s">
        <v>84</v>
      </c>
      <c r="D10" s="68">
        <v>100</v>
      </c>
      <c r="E10" s="68">
        <v>10</v>
      </c>
      <c r="F10" s="58">
        <f>E10*D10</f>
        <v>1000</v>
      </c>
      <c r="G10" s="63"/>
      <c r="H10" s="85"/>
      <c r="I10" s="85"/>
      <c r="J10" s="85"/>
    </row>
    <row r="11" spans="1:12" s="74" customFormat="1" x14ac:dyDescent="0.25">
      <c r="A11" s="65"/>
      <c r="B11" s="127" t="s">
        <v>94</v>
      </c>
      <c r="C11" s="50" t="s">
        <v>155</v>
      </c>
      <c r="D11" s="68">
        <v>100</v>
      </c>
      <c r="E11" s="68">
        <v>10</v>
      </c>
      <c r="F11" s="58">
        <f>E11*D11</f>
        <v>1000</v>
      </c>
      <c r="G11" s="63"/>
      <c r="H11" s="85"/>
      <c r="I11" s="85"/>
      <c r="J11" s="85"/>
    </row>
    <row r="12" spans="1:12" s="74" customFormat="1" ht="16.05" customHeight="1" x14ac:dyDescent="0.25">
      <c r="A12" s="65"/>
      <c r="B12" s="127" t="s">
        <v>92</v>
      </c>
      <c r="C12" s="50"/>
      <c r="D12" s="68">
        <v>100</v>
      </c>
      <c r="E12" s="68">
        <v>10</v>
      </c>
      <c r="F12" s="58">
        <f t="shared" ref="F12:F15" si="0">E12*D12</f>
        <v>1000</v>
      </c>
      <c r="G12" s="63"/>
      <c r="H12" s="85"/>
      <c r="I12" s="85"/>
      <c r="J12" s="85"/>
    </row>
    <row r="13" spans="1:12" s="74" customFormat="1" x14ac:dyDescent="0.25">
      <c r="A13" s="65"/>
      <c r="B13" s="127" t="s">
        <v>309</v>
      </c>
      <c r="C13" s="50"/>
      <c r="D13" s="68">
        <v>100</v>
      </c>
      <c r="E13" s="68">
        <v>10</v>
      </c>
      <c r="F13" s="58">
        <f t="shared" si="0"/>
        <v>1000</v>
      </c>
      <c r="G13" s="63"/>
      <c r="H13" s="85"/>
      <c r="I13" s="85"/>
      <c r="J13" s="85"/>
    </row>
    <row r="14" spans="1:12" s="74" customFormat="1" x14ac:dyDescent="0.25">
      <c r="A14" s="65"/>
      <c r="B14" s="127" t="s">
        <v>307</v>
      </c>
      <c r="C14" s="50"/>
      <c r="D14" s="68">
        <v>100</v>
      </c>
      <c r="E14" s="68">
        <v>10</v>
      </c>
      <c r="F14" s="58">
        <f t="shared" si="0"/>
        <v>1000</v>
      </c>
      <c r="G14" s="63"/>
      <c r="H14" s="134"/>
      <c r="I14" s="134"/>
      <c r="J14" s="134"/>
      <c r="K14" s="129"/>
      <c r="L14" s="129"/>
    </row>
    <row r="15" spans="1:12" s="74" customFormat="1" x14ac:dyDescent="0.25">
      <c r="A15" s="65"/>
      <c r="B15" s="127" t="s">
        <v>305</v>
      </c>
      <c r="C15" s="50"/>
      <c r="D15" s="68">
        <v>100</v>
      </c>
      <c r="E15" s="68">
        <v>10</v>
      </c>
      <c r="F15" s="58">
        <f t="shared" si="0"/>
        <v>1000</v>
      </c>
      <c r="G15" s="63"/>
      <c r="H15" s="134"/>
      <c r="I15" s="134"/>
      <c r="J15" s="134"/>
      <c r="K15" s="129"/>
      <c r="L15" s="129"/>
    </row>
    <row r="16" spans="1:12" s="74" customFormat="1" ht="26.4" x14ac:dyDescent="0.25">
      <c r="A16" s="65"/>
      <c r="B16" s="127" t="s">
        <v>308</v>
      </c>
      <c r="C16" s="50"/>
      <c r="D16" s="68">
        <v>100</v>
      </c>
      <c r="E16" s="68">
        <v>10</v>
      </c>
      <c r="F16" s="58">
        <f t="shared" ref="F16:F17" si="1">E16*D16</f>
        <v>1000</v>
      </c>
      <c r="G16" s="63"/>
      <c r="H16" s="85"/>
      <c r="I16" s="85"/>
      <c r="J16" s="85"/>
    </row>
    <row r="17" spans="1:10" s="74" customFormat="1" x14ac:dyDescent="0.25">
      <c r="A17" s="65"/>
      <c r="B17" s="127" t="s">
        <v>246</v>
      </c>
      <c r="C17" s="50"/>
      <c r="D17" s="68">
        <v>100</v>
      </c>
      <c r="E17" s="68">
        <v>10</v>
      </c>
      <c r="F17" s="58">
        <f t="shared" si="1"/>
        <v>1000</v>
      </c>
      <c r="G17" s="63"/>
      <c r="H17" s="85"/>
      <c r="I17" s="85"/>
      <c r="J17" s="85"/>
    </row>
    <row r="18" spans="1:10" s="74" customFormat="1" x14ac:dyDescent="0.25">
      <c r="A18" s="65"/>
      <c r="B18" s="127" t="s">
        <v>310</v>
      </c>
      <c r="C18" s="50"/>
      <c r="D18" s="68">
        <v>100</v>
      </c>
      <c r="E18" s="68">
        <v>10</v>
      </c>
      <c r="F18" s="58">
        <f t="shared" ref="F18" si="2">E18*D18</f>
        <v>1000</v>
      </c>
      <c r="G18" s="63"/>
      <c r="H18" s="85"/>
      <c r="I18" s="85"/>
      <c r="J18" s="85"/>
    </row>
    <row r="19" spans="1:10" s="74" customFormat="1" x14ac:dyDescent="0.25">
      <c r="A19" s="65"/>
      <c r="B19" s="127"/>
      <c r="C19" s="50"/>
      <c r="D19" s="58"/>
      <c r="E19" s="58"/>
      <c r="F19" s="58"/>
      <c r="G19" s="63"/>
      <c r="H19" s="85"/>
      <c r="I19" s="85"/>
      <c r="J19" s="85"/>
    </row>
    <row r="20" spans="1:10" s="74" customFormat="1" x14ac:dyDescent="0.25">
      <c r="A20" s="73"/>
      <c r="B20" s="61"/>
      <c r="C20" s="61"/>
      <c r="D20" s="61"/>
      <c r="E20" s="61"/>
      <c r="F20" s="61"/>
      <c r="G20" s="109"/>
      <c r="H20" s="85"/>
      <c r="I20" s="85"/>
      <c r="J20" s="85"/>
    </row>
    <row r="21" spans="1:10" s="74" customFormat="1" x14ac:dyDescent="0.3">
      <c r="A21" s="59" t="s">
        <v>311</v>
      </c>
      <c r="B21" s="60"/>
      <c r="C21" s="60"/>
      <c r="D21" s="60"/>
      <c r="E21" s="60"/>
      <c r="F21" s="55">
        <f>SUM(F10:F20)</f>
        <v>9000</v>
      </c>
      <c r="G21" s="56"/>
      <c r="H21" s="85"/>
      <c r="I21" s="85"/>
      <c r="J21" s="85"/>
    </row>
  </sheetData>
  <mergeCells count="2">
    <mergeCell ref="A2:B2"/>
    <mergeCell ref="A1:G1"/>
  </mergeCells>
  <pageMargins left="0.7" right="0.7" top="0.75" bottom="0.75" header="0.3" footer="0.3"/>
  <pageSetup paperSize="9"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2"/>
  <sheetViews>
    <sheetView topLeftCell="A127" zoomScale="85" zoomScaleNormal="85" zoomScaleSheetLayoutView="126" workbookViewId="0">
      <selection activeCell="C77" sqref="C77:C80"/>
    </sheetView>
  </sheetViews>
  <sheetFormatPr defaultColWidth="9.109375" defaultRowHeight="14.4" x14ac:dyDescent="0.3"/>
  <cols>
    <col min="1" max="1" width="5" style="85" customWidth="1"/>
    <col min="2" max="2" width="34" style="85" customWidth="1"/>
    <col min="3" max="3" width="22" style="81" customWidth="1"/>
    <col min="4" max="4" width="9.33203125" style="85" customWidth="1"/>
    <col min="5" max="5" width="7.6640625" style="85" customWidth="1"/>
    <col min="6" max="6" width="9.109375" style="85" customWidth="1"/>
    <col min="7" max="7" width="33.6640625" style="81" customWidth="1"/>
    <col min="8" max="10" width="9.109375" style="85"/>
    <col min="11" max="16384" width="9.109375" style="45"/>
  </cols>
  <sheetData>
    <row r="1" spans="1:10" s="48" customFormat="1" ht="47.25" customHeight="1" x14ac:dyDescent="0.3">
      <c r="A1" s="268" t="s">
        <v>380</v>
      </c>
      <c r="B1" s="269"/>
      <c r="C1" s="269"/>
      <c r="D1" s="269"/>
      <c r="E1" s="269"/>
      <c r="F1" s="269"/>
      <c r="G1" s="269"/>
      <c r="H1" s="85"/>
      <c r="I1" s="85"/>
      <c r="J1" s="85"/>
    </row>
    <row r="2" spans="1:10" s="74" customFormat="1" ht="24" customHeight="1" x14ac:dyDescent="0.3">
      <c r="A2" s="119" t="s">
        <v>78</v>
      </c>
      <c r="B2" s="119" t="s">
        <v>80</v>
      </c>
      <c r="C2" s="169" t="s">
        <v>170</v>
      </c>
      <c r="D2" s="263" t="s">
        <v>169</v>
      </c>
      <c r="E2" s="263"/>
      <c r="F2" s="263"/>
      <c r="G2" s="263"/>
      <c r="H2" s="85"/>
      <c r="I2" s="85"/>
      <c r="J2" s="85"/>
    </row>
    <row r="3" spans="1:10" s="74" customFormat="1" x14ac:dyDescent="0.3">
      <c r="A3" s="66">
        <f>+A14</f>
        <v>3.1</v>
      </c>
      <c r="B3" s="49" t="str">
        <f>+B14</f>
        <v>Training Materials Development</v>
      </c>
      <c r="C3" s="118">
        <f>+F23</f>
        <v>300</v>
      </c>
      <c r="D3" s="264" t="s">
        <v>175</v>
      </c>
      <c r="E3" s="265"/>
      <c r="F3" s="265"/>
      <c r="G3" s="266"/>
      <c r="H3" s="85"/>
      <c r="I3" s="85"/>
      <c r="J3" s="85"/>
    </row>
    <row r="4" spans="1:10" s="74" customFormat="1" x14ac:dyDescent="0.3">
      <c r="A4" s="66">
        <f>+A26</f>
        <v>3.2</v>
      </c>
      <c r="B4" s="49" t="str">
        <f>+B26</f>
        <v>TOT for Training Teams</v>
      </c>
      <c r="C4" s="118">
        <f>+F49</f>
        <v>650</v>
      </c>
      <c r="D4" s="264" t="s">
        <v>181</v>
      </c>
      <c r="E4" s="265"/>
      <c r="F4" s="265"/>
      <c r="G4" s="266"/>
      <c r="H4" s="85"/>
      <c r="I4" s="85"/>
      <c r="J4" s="85"/>
    </row>
    <row r="5" spans="1:10" s="74" customFormat="1" x14ac:dyDescent="0.3">
      <c r="A5" s="66">
        <f>+A52</f>
        <v>3.3</v>
      </c>
      <c r="B5" s="49" t="str">
        <f>+B52</f>
        <v>Farmer-level training sessions</v>
      </c>
      <c r="C5" s="118">
        <f>+F71</f>
        <v>15300</v>
      </c>
      <c r="D5" s="264" t="s">
        <v>180</v>
      </c>
      <c r="E5" s="265"/>
      <c r="F5" s="265"/>
      <c r="G5" s="266"/>
      <c r="H5" s="85"/>
      <c r="I5" s="85"/>
      <c r="J5" s="85"/>
    </row>
    <row r="6" spans="1:10" s="74" customFormat="1" ht="31.05" customHeight="1" x14ac:dyDescent="0.3">
      <c r="A6" s="66">
        <f>+A74</f>
        <v>3.4</v>
      </c>
      <c r="B6" s="176" t="str">
        <f>+B74</f>
        <v>Local intermediary-level training and meetings</v>
      </c>
      <c r="C6" s="118">
        <f>+F95</f>
        <v>11200</v>
      </c>
      <c r="D6" s="264" t="s">
        <v>381</v>
      </c>
      <c r="E6" s="265"/>
      <c r="F6" s="265"/>
      <c r="G6" s="266"/>
      <c r="H6" s="85"/>
      <c r="I6" s="85"/>
      <c r="J6" s="85"/>
    </row>
    <row r="7" spans="1:10" s="74" customFormat="1" x14ac:dyDescent="0.3">
      <c r="A7" s="66">
        <f>+A98</f>
        <v>3.5</v>
      </c>
      <c r="B7" s="49" t="str">
        <f>+B98</f>
        <v xml:space="preserve">Demonstration Plots </v>
      </c>
      <c r="C7" s="118">
        <f>+F108</f>
        <v>300</v>
      </c>
      <c r="D7" s="264" t="s">
        <v>185</v>
      </c>
      <c r="E7" s="265"/>
      <c r="F7" s="265"/>
      <c r="G7" s="266"/>
      <c r="H7" s="85"/>
      <c r="I7" s="85"/>
      <c r="J7" s="85"/>
    </row>
    <row r="8" spans="1:10" s="74" customFormat="1" x14ac:dyDescent="0.3">
      <c r="A8" s="66">
        <f>A120</f>
        <v>3.6</v>
      </c>
      <c r="B8" s="49" t="str">
        <f t="shared" ref="B8:C8" si="0">B120</f>
        <v>Field Days</v>
      </c>
      <c r="C8" s="118">
        <f t="shared" si="0"/>
        <v>0</v>
      </c>
      <c r="D8" s="264" t="s">
        <v>243</v>
      </c>
      <c r="E8" s="265"/>
      <c r="F8" s="265"/>
      <c r="G8" s="266"/>
      <c r="H8" s="85"/>
      <c r="I8" s="85"/>
      <c r="J8" s="85"/>
    </row>
    <row r="9" spans="1:10" s="74" customFormat="1" x14ac:dyDescent="0.3">
      <c r="A9" s="66">
        <f>+A142</f>
        <v>3.7</v>
      </c>
      <c r="B9" s="49" t="str">
        <f>+B142</f>
        <v>Trial Plots</v>
      </c>
      <c r="C9" s="118">
        <f>+F162</f>
        <v>300</v>
      </c>
      <c r="D9" s="264" t="s">
        <v>228</v>
      </c>
      <c r="E9" s="265"/>
      <c r="F9" s="265"/>
      <c r="G9" s="266"/>
      <c r="H9" s="85"/>
      <c r="I9" s="85"/>
      <c r="J9" s="85"/>
    </row>
    <row r="10" spans="1:10" s="74" customFormat="1" x14ac:dyDescent="0.3">
      <c r="A10" s="138"/>
      <c r="B10" s="139"/>
      <c r="C10" s="118"/>
      <c r="D10" s="124"/>
      <c r="E10" s="125"/>
      <c r="F10" s="125"/>
      <c r="G10" s="170"/>
      <c r="H10" s="85"/>
      <c r="I10" s="85"/>
      <c r="J10" s="85"/>
    </row>
    <row r="11" spans="1:10" s="74" customFormat="1" x14ac:dyDescent="0.3">
      <c r="A11" s="59" t="s">
        <v>200</v>
      </c>
      <c r="B11" s="69"/>
      <c r="C11" s="213">
        <f>SUM(C3:C9)</f>
        <v>28050</v>
      </c>
      <c r="D11" s="267"/>
      <c r="E11" s="267"/>
      <c r="F11" s="267"/>
      <c r="G11" s="267"/>
      <c r="H11" s="85"/>
      <c r="I11" s="85"/>
      <c r="J11" s="85"/>
    </row>
    <row r="12" spans="1:10" s="74" customFormat="1" x14ac:dyDescent="0.3">
      <c r="A12" s="85"/>
      <c r="B12" s="85"/>
      <c r="C12" s="81"/>
      <c r="D12" s="85"/>
      <c r="E12" s="85"/>
      <c r="F12" s="85"/>
      <c r="G12" s="81"/>
      <c r="H12" s="85"/>
      <c r="I12" s="85"/>
      <c r="J12" s="85"/>
    </row>
    <row r="13" spans="1:10" s="74" customFormat="1" x14ac:dyDescent="0.3">
      <c r="A13" s="85"/>
      <c r="B13" s="85"/>
      <c r="C13" s="81"/>
      <c r="D13" s="85"/>
      <c r="E13" s="85"/>
      <c r="F13" s="85"/>
      <c r="G13" s="81"/>
      <c r="H13" s="85"/>
      <c r="I13" s="85"/>
      <c r="J13" s="85"/>
    </row>
    <row r="14" spans="1:10" s="74" customFormat="1" x14ac:dyDescent="0.3">
      <c r="A14" s="119">
        <v>3.1</v>
      </c>
      <c r="B14" s="110" t="s">
        <v>174</v>
      </c>
      <c r="C14" s="111"/>
      <c r="D14" s="112"/>
      <c r="E14" s="112"/>
      <c r="F14" s="112"/>
      <c r="G14" s="111"/>
      <c r="H14" s="85"/>
      <c r="I14" s="85"/>
      <c r="J14" s="85"/>
    </row>
    <row r="15" spans="1:10" s="74" customFormat="1" ht="28.95" customHeight="1" x14ac:dyDescent="0.3">
      <c r="A15" s="72" t="s">
        <v>192</v>
      </c>
      <c r="B15" s="72" t="s">
        <v>80</v>
      </c>
      <c r="C15" s="72" t="s">
        <v>82</v>
      </c>
      <c r="D15" s="72" t="s">
        <v>81</v>
      </c>
      <c r="E15" s="72" t="s">
        <v>83</v>
      </c>
      <c r="F15" s="72" t="s">
        <v>170</v>
      </c>
      <c r="G15" s="126" t="s">
        <v>138</v>
      </c>
      <c r="H15" s="85"/>
      <c r="I15" s="85"/>
      <c r="J15" s="85"/>
    </row>
    <row r="16" spans="1:10" s="74" customFormat="1" x14ac:dyDescent="0.25">
      <c r="A16" s="65"/>
      <c r="B16" s="94" t="s">
        <v>178</v>
      </c>
      <c r="C16" s="50"/>
      <c r="D16" s="68">
        <v>50</v>
      </c>
      <c r="E16" s="68">
        <v>1</v>
      </c>
      <c r="F16" s="58">
        <f>E16*D16</f>
        <v>50</v>
      </c>
      <c r="G16" s="63"/>
      <c r="H16" s="85"/>
      <c r="I16" s="85"/>
      <c r="J16" s="85"/>
    </row>
    <row r="17" spans="1:12" s="74" customFormat="1" x14ac:dyDescent="0.25">
      <c r="A17" s="65"/>
      <c r="B17" s="94" t="s">
        <v>179</v>
      </c>
      <c r="C17" s="50"/>
      <c r="D17" s="68">
        <v>50</v>
      </c>
      <c r="E17" s="68">
        <v>1</v>
      </c>
      <c r="F17" s="58">
        <f t="shared" ref="F17:F22" si="1">E17*D17</f>
        <v>50</v>
      </c>
      <c r="G17" s="63"/>
      <c r="H17" s="85"/>
      <c r="I17" s="85"/>
      <c r="J17" s="85"/>
    </row>
    <row r="18" spans="1:12" s="74" customFormat="1" x14ac:dyDescent="0.25">
      <c r="A18" s="65"/>
      <c r="B18" s="94" t="s">
        <v>176</v>
      </c>
      <c r="C18" s="50"/>
      <c r="D18" s="68">
        <v>50</v>
      </c>
      <c r="E18" s="68">
        <v>1</v>
      </c>
      <c r="F18" s="58">
        <f t="shared" si="1"/>
        <v>50</v>
      </c>
      <c r="G18" s="63"/>
      <c r="H18" s="85"/>
      <c r="I18" s="85"/>
      <c r="J18" s="85"/>
    </row>
    <row r="19" spans="1:12" s="74" customFormat="1" x14ac:dyDescent="0.25">
      <c r="A19" s="65"/>
      <c r="B19" s="94" t="s">
        <v>336</v>
      </c>
      <c r="C19" s="50"/>
      <c r="D19" s="68">
        <v>50</v>
      </c>
      <c r="E19" s="68">
        <v>1</v>
      </c>
      <c r="F19" s="58">
        <f t="shared" si="1"/>
        <v>50</v>
      </c>
      <c r="G19" s="63"/>
      <c r="H19" s="85"/>
      <c r="I19" s="85"/>
      <c r="J19" s="85"/>
    </row>
    <row r="20" spans="1:12" s="74" customFormat="1" x14ac:dyDescent="0.25">
      <c r="A20" s="65"/>
      <c r="B20" s="94" t="s">
        <v>177</v>
      </c>
      <c r="C20" s="50"/>
      <c r="D20" s="68">
        <v>50</v>
      </c>
      <c r="E20" s="68">
        <v>1</v>
      </c>
      <c r="F20" s="58">
        <f t="shared" si="1"/>
        <v>50</v>
      </c>
      <c r="G20" s="63"/>
      <c r="H20" s="85"/>
      <c r="I20" s="85"/>
      <c r="J20" s="85"/>
    </row>
    <row r="21" spans="1:12" s="74" customFormat="1" x14ac:dyDescent="0.25">
      <c r="A21" s="65"/>
      <c r="B21" s="94" t="s">
        <v>203</v>
      </c>
      <c r="C21" s="50"/>
      <c r="D21" s="68">
        <v>50</v>
      </c>
      <c r="E21" s="68">
        <v>1</v>
      </c>
      <c r="F21" s="58">
        <f t="shared" si="1"/>
        <v>50</v>
      </c>
      <c r="G21" s="63"/>
      <c r="H21" s="85"/>
      <c r="I21" s="85"/>
      <c r="J21" s="85"/>
    </row>
    <row r="22" spans="1:12" s="74" customFormat="1" x14ac:dyDescent="0.25">
      <c r="A22" s="65"/>
      <c r="B22" s="94"/>
      <c r="C22" s="50"/>
      <c r="D22" s="68"/>
      <c r="E22" s="68"/>
      <c r="F22" s="58">
        <f t="shared" si="1"/>
        <v>0</v>
      </c>
      <c r="G22" s="63"/>
      <c r="H22" s="85"/>
      <c r="I22" s="85"/>
      <c r="J22" s="85"/>
    </row>
    <row r="23" spans="1:12" s="74" customFormat="1" x14ac:dyDescent="0.3">
      <c r="A23" s="59" t="s">
        <v>189</v>
      </c>
      <c r="B23" s="60"/>
      <c r="C23" s="69"/>
      <c r="D23" s="60"/>
      <c r="E23" s="60"/>
      <c r="F23" s="52">
        <f>SUM(F16:F22)</f>
        <v>300</v>
      </c>
      <c r="G23" s="213"/>
      <c r="H23" s="85"/>
      <c r="I23" s="85"/>
      <c r="J23" s="85"/>
    </row>
    <row r="24" spans="1:12" s="74" customFormat="1" x14ac:dyDescent="0.3">
      <c r="A24" s="85"/>
      <c r="B24" s="85"/>
      <c r="C24" s="81"/>
      <c r="D24" s="85"/>
      <c r="E24" s="85"/>
      <c r="F24" s="85"/>
      <c r="G24" s="81"/>
      <c r="H24" s="85"/>
      <c r="I24" s="85"/>
      <c r="J24" s="85"/>
    </row>
    <row r="25" spans="1:12" s="74" customFormat="1" x14ac:dyDescent="0.25">
      <c r="A25" s="85"/>
      <c r="B25" s="85"/>
      <c r="C25" s="81"/>
      <c r="D25" s="85"/>
      <c r="E25" s="85"/>
      <c r="F25" s="85"/>
      <c r="G25" s="81"/>
      <c r="H25" s="85"/>
      <c r="I25" s="158"/>
      <c r="J25" s="158"/>
      <c r="K25" s="130"/>
      <c r="L25" s="129"/>
    </row>
    <row r="26" spans="1:12" s="74" customFormat="1" x14ac:dyDescent="0.3">
      <c r="A26" s="119">
        <v>3.2</v>
      </c>
      <c r="B26" s="110" t="s">
        <v>231</v>
      </c>
      <c r="C26" s="111"/>
      <c r="D26" s="112"/>
      <c r="E26" s="112"/>
      <c r="F26" s="112"/>
      <c r="G26" s="111"/>
      <c r="H26" s="85"/>
      <c r="I26" s="131"/>
      <c r="J26" s="132"/>
      <c r="K26" s="133"/>
      <c r="L26" s="129"/>
    </row>
    <row r="27" spans="1:12" s="74" customFormat="1" ht="28.05" customHeight="1" x14ac:dyDescent="0.3">
      <c r="A27" s="72" t="s">
        <v>192</v>
      </c>
      <c r="B27" s="72" t="s">
        <v>80</v>
      </c>
      <c r="C27" s="72" t="s">
        <v>82</v>
      </c>
      <c r="D27" s="72" t="s">
        <v>81</v>
      </c>
      <c r="E27" s="72" t="s">
        <v>83</v>
      </c>
      <c r="F27" s="72" t="s">
        <v>170</v>
      </c>
      <c r="G27" s="126" t="s">
        <v>138</v>
      </c>
      <c r="H27" s="85"/>
      <c r="I27" s="131"/>
      <c r="J27" s="132"/>
      <c r="K27" s="133"/>
      <c r="L27" s="129"/>
    </row>
    <row r="28" spans="1:12" s="57" customFormat="1" ht="13.8" x14ac:dyDescent="0.25">
      <c r="A28" s="204" t="s">
        <v>115</v>
      </c>
      <c r="B28" s="61"/>
      <c r="C28" s="61"/>
      <c r="D28" s="61"/>
      <c r="E28" s="61"/>
      <c r="F28" s="61"/>
      <c r="G28" s="120"/>
      <c r="H28" s="85"/>
      <c r="I28" s="134"/>
      <c r="J28" s="134"/>
      <c r="K28" s="135"/>
      <c r="L28" s="135"/>
    </row>
    <row r="29" spans="1:12" s="74" customFormat="1" x14ac:dyDescent="0.25">
      <c r="A29" s="65"/>
      <c r="B29" s="94" t="s">
        <v>128</v>
      </c>
      <c r="C29" s="50"/>
      <c r="D29" s="68">
        <v>50</v>
      </c>
      <c r="E29" s="68">
        <v>1</v>
      </c>
      <c r="F29" s="58">
        <f>E29*D29</f>
        <v>50</v>
      </c>
      <c r="G29" s="63"/>
      <c r="H29" s="85"/>
      <c r="I29" s="131"/>
      <c r="J29" s="132"/>
      <c r="K29" s="133"/>
      <c r="L29" s="129"/>
    </row>
    <row r="30" spans="1:12" s="74" customFormat="1" x14ac:dyDescent="0.25">
      <c r="A30" s="65"/>
      <c r="B30" s="94" t="s">
        <v>182</v>
      </c>
      <c r="C30" s="50"/>
      <c r="D30" s="68">
        <v>50</v>
      </c>
      <c r="E30" s="68">
        <v>1</v>
      </c>
      <c r="F30" s="58">
        <f t="shared" ref="F30:F37" si="2">E30*D30</f>
        <v>50</v>
      </c>
      <c r="G30" s="63"/>
      <c r="H30" s="85"/>
      <c r="I30" s="131"/>
      <c r="J30" s="132"/>
      <c r="K30" s="133"/>
      <c r="L30" s="129"/>
    </row>
    <row r="31" spans="1:12" s="74" customFormat="1" x14ac:dyDescent="0.25">
      <c r="A31" s="65"/>
      <c r="B31" s="94" t="s">
        <v>126</v>
      </c>
      <c r="C31" s="50"/>
      <c r="D31" s="68">
        <v>50</v>
      </c>
      <c r="E31" s="68">
        <v>1</v>
      </c>
      <c r="F31" s="58">
        <f t="shared" si="2"/>
        <v>50</v>
      </c>
      <c r="G31" s="63"/>
      <c r="H31" s="85"/>
      <c r="I31" s="131"/>
      <c r="J31" s="132"/>
      <c r="K31" s="133"/>
      <c r="L31" s="129"/>
    </row>
    <row r="32" spans="1:12" s="74" customFormat="1" ht="30" customHeight="1" x14ac:dyDescent="0.25">
      <c r="A32" s="65"/>
      <c r="B32" s="127" t="s">
        <v>172</v>
      </c>
      <c r="C32" s="50" t="s">
        <v>183</v>
      </c>
      <c r="D32" s="68">
        <v>50</v>
      </c>
      <c r="E32" s="68">
        <v>1</v>
      </c>
      <c r="F32" s="58">
        <f t="shared" si="2"/>
        <v>50</v>
      </c>
      <c r="G32" s="63"/>
      <c r="H32" s="85"/>
      <c r="I32" s="134"/>
      <c r="J32" s="134"/>
      <c r="K32" s="129"/>
      <c r="L32" s="129"/>
    </row>
    <row r="33" spans="1:12" s="74" customFormat="1" x14ac:dyDescent="0.25">
      <c r="A33" s="65"/>
      <c r="B33" s="94" t="s">
        <v>179</v>
      </c>
      <c r="C33" s="50"/>
      <c r="D33" s="68">
        <v>50</v>
      </c>
      <c r="E33" s="68">
        <v>1</v>
      </c>
      <c r="F33" s="58">
        <f t="shared" si="2"/>
        <v>50</v>
      </c>
      <c r="G33" s="63"/>
      <c r="H33" s="85"/>
      <c r="I33" s="134"/>
      <c r="J33" s="134"/>
      <c r="K33" s="129"/>
      <c r="L33" s="129"/>
    </row>
    <row r="34" spans="1:12" s="74" customFormat="1" x14ac:dyDescent="0.25">
      <c r="A34" s="65"/>
      <c r="B34" s="94" t="s">
        <v>176</v>
      </c>
      <c r="C34" s="50"/>
      <c r="D34" s="68">
        <v>50</v>
      </c>
      <c r="E34" s="68">
        <v>1</v>
      </c>
      <c r="F34" s="58">
        <f t="shared" si="2"/>
        <v>50</v>
      </c>
      <c r="G34" s="63"/>
      <c r="H34" s="85"/>
      <c r="I34" s="134"/>
      <c r="J34" s="134"/>
      <c r="K34" s="129"/>
      <c r="L34" s="129"/>
    </row>
    <row r="35" spans="1:12" s="74" customFormat="1" x14ac:dyDescent="0.25">
      <c r="A35" s="65"/>
      <c r="B35" s="94" t="s">
        <v>336</v>
      </c>
      <c r="C35" s="50"/>
      <c r="D35" s="68">
        <v>50</v>
      </c>
      <c r="E35" s="68">
        <v>1</v>
      </c>
      <c r="F35" s="58">
        <f t="shared" si="2"/>
        <v>50</v>
      </c>
      <c r="G35" s="63"/>
      <c r="H35" s="85"/>
      <c r="I35" s="134"/>
      <c r="J35" s="134"/>
      <c r="K35" s="129"/>
      <c r="L35" s="129"/>
    </row>
    <row r="36" spans="1:12" s="74" customFormat="1" x14ac:dyDescent="0.25">
      <c r="A36" s="65"/>
      <c r="B36" s="94" t="s">
        <v>177</v>
      </c>
      <c r="C36" s="50"/>
      <c r="D36" s="68">
        <v>50</v>
      </c>
      <c r="E36" s="68">
        <v>1</v>
      </c>
      <c r="F36" s="58">
        <f t="shared" si="2"/>
        <v>50</v>
      </c>
      <c r="G36" s="63"/>
      <c r="H36" s="85"/>
      <c r="I36" s="85"/>
      <c r="J36" s="85"/>
    </row>
    <row r="37" spans="1:12" s="74" customFormat="1" x14ac:dyDescent="0.25">
      <c r="A37" s="65"/>
      <c r="B37" s="94"/>
      <c r="C37" s="50"/>
      <c r="D37" s="137"/>
      <c r="E37" s="137"/>
      <c r="F37" s="58">
        <f t="shared" si="2"/>
        <v>0</v>
      </c>
      <c r="G37" s="63"/>
      <c r="H37" s="85"/>
      <c r="I37" s="85"/>
      <c r="J37" s="85"/>
    </row>
    <row r="38" spans="1:12" s="74" customFormat="1" x14ac:dyDescent="0.3">
      <c r="B38" s="140"/>
      <c r="C38" s="214"/>
      <c r="D38" s="140"/>
      <c r="E38" s="206" t="s">
        <v>127</v>
      </c>
      <c r="F38" s="141">
        <f>SUM(F28:F37)</f>
        <v>400</v>
      </c>
      <c r="G38" s="216"/>
      <c r="H38" s="85"/>
      <c r="I38" s="85"/>
      <c r="J38" s="85"/>
    </row>
    <row r="39" spans="1:12" s="74" customFormat="1" x14ac:dyDescent="0.3">
      <c r="A39" s="253" t="s">
        <v>232</v>
      </c>
      <c r="B39" s="254"/>
      <c r="C39" s="254"/>
      <c r="D39" s="254"/>
      <c r="E39" s="254"/>
      <c r="F39" s="54">
        <v>1</v>
      </c>
      <c r="G39" s="217"/>
      <c r="H39" s="85"/>
      <c r="I39" s="85"/>
      <c r="J39" s="85"/>
    </row>
    <row r="40" spans="1:12" s="74" customFormat="1" x14ac:dyDescent="0.3">
      <c r="A40" s="207" t="s">
        <v>112</v>
      </c>
      <c r="B40" s="208"/>
      <c r="C40" s="215"/>
      <c r="D40" s="208"/>
      <c r="E40" s="208"/>
      <c r="F40" s="209">
        <f>F38*F39</f>
        <v>400</v>
      </c>
      <c r="G40" s="218"/>
      <c r="H40" s="85"/>
      <c r="I40" s="85"/>
      <c r="J40" s="85"/>
    </row>
    <row r="41" spans="1:12" s="74" customFormat="1" x14ac:dyDescent="0.3">
      <c r="A41" s="143"/>
      <c r="B41" s="140"/>
      <c r="C41" s="214"/>
      <c r="D41" s="140"/>
      <c r="E41" s="140"/>
      <c r="F41" s="144"/>
      <c r="G41" s="219"/>
      <c r="H41" s="85"/>
      <c r="I41" s="85"/>
      <c r="J41" s="85"/>
    </row>
    <row r="42" spans="1:12" s="74" customFormat="1" x14ac:dyDescent="0.25">
      <c r="A42" s="204" t="s">
        <v>116</v>
      </c>
      <c r="B42" s="61"/>
      <c r="C42" s="61"/>
      <c r="D42" s="61"/>
      <c r="E42" s="61"/>
      <c r="F42" s="61"/>
      <c r="G42" s="63"/>
      <c r="H42" s="85"/>
      <c r="I42" s="85"/>
      <c r="J42" s="85"/>
    </row>
    <row r="43" spans="1:12" s="74" customFormat="1" ht="17.7" customHeight="1" x14ac:dyDescent="0.25">
      <c r="A43" s="65"/>
      <c r="B43" s="94" t="s">
        <v>9</v>
      </c>
      <c r="C43" s="50" t="s">
        <v>129</v>
      </c>
      <c r="D43" s="68">
        <v>50</v>
      </c>
      <c r="E43" s="68">
        <v>1</v>
      </c>
      <c r="F43" s="58">
        <f>E43*D43</f>
        <v>50</v>
      </c>
      <c r="G43" s="63"/>
      <c r="H43" s="85"/>
      <c r="I43" s="85"/>
      <c r="J43" s="85"/>
    </row>
    <row r="44" spans="1:12" s="74" customFormat="1" ht="19.2" customHeight="1" x14ac:dyDescent="0.25">
      <c r="A44" s="65"/>
      <c r="B44" s="94" t="s">
        <v>237</v>
      </c>
      <c r="C44" s="50" t="s">
        <v>369</v>
      </c>
      <c r="D44" s="68">
        <v>50</v>
      </c>
      <c r="E44" s="68">
        <v>2</v>
      </c>
      <c r="F44" s="58">
        <f t="shared" ref="F44:F45" si="3">E44*D44</f>
        <v>100</v>
      </c>
      <c r="G44" s="63" t="s">
        <v>251</v>
      </c>
      <c r="H44" s="85"/>
      <c r="I44" s="85"/>
      <c r="J44" s="85"/>
    </row>
    <row r="45" spans="1:12" s="74" customFormat="1" ht="25.05" customHeight="1" x14ac:dyDescent="0.3">
      <c r="A45" s="65"/>
      <c r="B45" s="94" t="s">
        <v>238</v>
      </c>
      <c r="C45" s="50"/>
      <c r="D45" s="174">
        <v>50</v>
      </c>
      <c r="E45" s="174">
        <v>2</v>
      </c>
      <c r="F45" s="62">
        <f t="shared" si="3"/>
        <v>100</v>
      </c>
      <c r="G45" s="63" t="s">
        <v>335</v>
      </c>
      <c r="H45" s="85"/>
      <c r="I45" s="85"/>
      <c r="J45" s="85"/>
    </row>
    <row r="46" spans="1:12" s="74" customFormat="1" x14ac:dyDescent="0.25">
      <c r="A46" s="65"/>
      <c r="B46" s="94" t="s">
        <v>139</v>
      </c>
      <c r="C46" s="50"/>
      <c r="D46" s="68"/>
      <c r="E46" s="68"/>
      <c r="F46" s="58">
        <f t="shared" ref="F46" si="4">E46*D46</f>
        <v>0</v>
      </c>
      <c r="G46" s="63"/>
      <c r="H46" s="85"/>
      <c r="I46" s="85"/>
      <c r="J46" s="85"/>
    </row>
    <row r="47" spans="1:12" s="74" customFormat="1" x14ac:dyDescent="0.3">
      <c r="A47" s="211" t="s">
        <v>114</v>
      </c>
      <c r="B47" s="208"/>
      <c r="C47" s="215"/>
      <c r="D47" s="208"/>
      <c r="E47" s="208"/>
      <c r="F47" s="212">
        <f>SUM(F43:F46)</f>
        <v>250</v>
      </c>
      <c r="G47" s="220"/>
      <c r="H47" s="85"/>
      <c r="I47" s="85"/>
      <c r="J47" s="85"/>
    </row>
    <row r="48" spans="1:12" s="74" customFormat="1" x14ac:dyDescent="0.3">
      <c r="A48" s="85"/>
      <c r="B48" s="85"/>
      <c r="C48" s="81"/>
      <c r="D48" s="85"/>
      <c r="E48" s="85"/>
      <c r="F48" s="85"/>
      <c r="G48" s="81"/>
      <c r="H48" s="85"/>
      <c r="I48" s="85"/>
      <c r="J48" s="85"/>
    </row>
    <row r="49" spans="1:11" s="74" customFormat="1" x14ac:dyDescent="0.3">
      <c r="A49" s="59" t="s">
        <v>233</v>
      </c>
      <c r="B49" s="60"/>
      <c r="C49" s="69"/>
      <c r="D49" s="60"/>
      <c r="E49" s="60"/>
      <c r="F49" s="55">
        <f>F40+F47</f>
        <v>650</v>
      </c>
      <c r="G49" s="221"/>
      <c r="H49" s="85"/>
      <c r="I49" s="85"/>
      <c r="J49" s="85"/>
    </row>
    <row r="50" spans="1:11" s="74" customFormat="1" x14ac:dyDescent="0.3">
      <c r="A50" s="85"/>
      <c r="B50" s="85"/>
      <c r="C50" s="81"/>
      <c r="D50" s="85"/>
      <c r="E50" s="85"/>
      <c r="F50" s="85"/>
      <c r="G50" s="81"/>
      <c r="H50" s="85"/>
      <c r="I50" s="85"/>
      <c r="J50" s="85"/>
    </row>
    <row r="51" spans="1:11" s="74" customFormat="1" x14ac:dyDescent="0.3">
      <c r="A51" s="85"/>
      <c r="B51" s="85"/>
      <c r="C51" s="81"/>
      <c r="D51" s="85"/>
      <c r="E51" s="85"/>
      <c r="F51" s="85"/>
      <c r="G51" s="81"/>
      <c r="H51" s="85"/>
      <c r="I51" s="85"/>
      <c r="J51" s="85"/>
    </row>
    <row r="52" spans="1:11" s="57" customFormat="1" ht="13.8" x14ac:dyDescent="0.3">
      <c r="A52" s="119">
        <v>3.3</v>
      </c>
      <c r="B52" s="110" t="s">
        <v>363</v>
      </c>
      <c r="C52" s="111"/>
      <c r="D52" s="112"/>
      <c r="E52" s="112"/>
      <c r="F52" s="112"/>
      <c r="G52" s="111"/>
      <c r="H52" s="85"/>
      <c r="I52" s="85"/>
      <c r="J52" s="85"/>
    </row>
    <row r="53" spans="1:11" s="57" customFormat="1" ht="28.05" customHeight="1" x14ac:dyDescent="0.3">
      <c r="A53" s="72" t="s">
        <v>192</v>
      </c>
      <c r="B53" s="72" t="s">
        <v>80</v>
      </c>
      <c r="C53" s="72" t="s">
        <v>82</v>
      </c>
      <c r="D53" s="72" t="s">
        <v>81</v>
      </c>
      <c r="E53" s="72" t="s">
        <v>83</v>
      </c>
      <c r="F53" s="72" t="s">
        <v>170</v>
      </c>
      <c r="G53" s="126" t="s">
        <v>138</v>
      </c>
      <c r="H53" s="85"/>
      <c r="I53" s="85"/>
      <c r="J53" s="85"/>
    </row>
    <row r="54" spans="1:11" s="57" customFormat="1" ht="13.8" x14ac:dyDescent="0.25">
      <c r="A54" s="204" t="s">
        <v>115</v>
      </c>
      <c r="B54" s="61"/>
      <c r="C54" s="61"/>
      <c r="D54" s="61"/>
      <c r="E54" s="61"/>
      <c r="F54" s="61"/>
      <c r="G54" s="120"/>
      <c r="H54" s="85"/>
      <c r="I54" s="85"/>
      <c r="J54" s="85"/>
    </row>
    <row r="55" spans="1:11" s="57" customFormat="1" ht="22.5" customHeight="1" x14ac:dyDescent="0.3">
      <c r="A55" s="65"/>
      <c r="B55" s="127" t="s">
        <v>128</v>
      </c>
      <c r="C55" s="50" t="s">
        <v>359</v>
      </c>
      <c r="D55" s="174">
        <v>50</v>
      </c>
      <c r="E55" s="174">
        <v>25</v>
      </c>
      <c r="F55" s="62">
        <f>E55*D55</f>
        <v>1250</v>
      </c>
      <c r="G55" s="63"/>
      <c r="H55" s="85"/>
      <c r="I55" s="85"/>
      <c r="J55" s="85"/>
    </row>
    <row r="56" spans="1:11" s="57" customFormat="1" ht="18.45" customHeight="1" x14ac:dyDescent="0.3">
      <c r="A56" s="65"/>
      <c r="B56" s="127" t="s">
        <v>93</v>
      </c>
      <c r="C56" s="50" t="s">
        <v>360</v>
      </c>
      <c r="D56" s="174">
        <v>50</v>
      </c>
      <c r="E56" s="174">
        <v>25</v>
      </c>
      <c r="F56" s="62">
        <f t="shared" ref="F56:F59" si="5">E56*D56</f>
        <v>1250</v>
      </c>
      <c r="G56" s="63"/>
      <c r="H56" s="85"/>
      <c r="I56" s="85"/>
      <c r="J56" s="85"/>
    </row>
    <row r="57" spans="1:11" s="57" customFormat="1" ht="25.2" customHeight="1" x14ac:dyDescent="0.3">
      <c r="A57" s="65"/>
      <c r="B57" s="127" t="s">
        <v>126</v>
      </c>
      <c r="C57" s="50" t="s">
        <v>360</v>
      </c>
      <c r="D57" s="174">
        <v>50</v>
      </c>
      <c r="E57" s="174">
        <v>25</v>
      </c>
      <c r="F57" s="62">
        <f t="shared" si="5"/>
        <v>1250</v>
      </c>
      <c r="G57" s="63"/>
      <c r="H57" s="85"/>
      <c r="I57" s="85"/>
      <c r="J57" s="85"/>
      <c r="K57" s="74"/>
    </row>
    <row r="58" spans="1:11" s="57" customFormat="1" ht="33" customHeight="1" x14ac:dyDescent="0.3">
      <c r="A58" s="65"/>
      <c r="B58" s="127" t="s">
        <v>172</v>
      </c>
      <c r="C58" s="50" t="s">
        <v>361</v>
      </c>
      <c r="D58" s="174">
        <v>50</v>
      </c>
      <c r="E58" s="174">
        <v>25</v>
      </c>
      <c r="F58" s="62">
        <f t="shared" si="5"/>
        <v>1250</v>
      </c>
      <c r="G58" s="63"/>
      <c r="H58" s="85"/>
      <c r="I58" s="85"/>
      <c r="J58" s="85"/>
      <c r="K58" s="74"/>
    </row>
    <row r="59" spans="1:11" s="57" customFormat="1" ht="19.05" customHeight="1" x14ac:dyDescent="0.3">
      <c r="A59" s="65"/>
      <c r="B59" s="127" t="s">
        <v>130</v>
      </c>
      <c r="C59" s="50" t="s">
        <v>101</v>
      </c>
      <c r="D59" s="174">
        <v>50</v>
      </c>
      <c r="E59" s="174">
        <v>1</v>
      </c>
      <c r="F59" s="62">
        <f t="shared" si="5"/>
        <v>50</v>
      </c>
      <c r="G59" s="63" t="s">
        <v>173</v>
      </c>
      <c r="H59" s="85"/>
      <c r="I59" s="85"/>
      <c r="J59" s="85"/>
      <c r="K59" s="74"/>
    </row>
    <row r="60" spans="1:11" s="57" customFormat="1" ht="13.8" x14ac:dyDescent="0.25">
      <c r="A60" s="65"/>
      <c r="B60" s="67"/>
      <c r="C60" s="50"/>
      <c r="D60" s="58"/>
      <c r="E60" s="58"/>
      <c r="F60" s="58"/>
      <c r="G60" s="51"/>
      <c r="H60" s="85"/>
      <c r="I60" s="85"/>
      <c r="J60" s="85"/>
    </row>
    <row r="61" spans="1:11" s="57" customFormat="1" ht="13.8" x14ac:dyDescent="0.3">
      <c r="B61" s="140"/>
      <c r="C61" s="214"/>
      <c r="D61" s="140"/>
      <c r="E61" s="206" t="s">
        <v>127</v>
      </c>
      <c r="F61" s="141">
        <f>SUM(F55:F60)</f>
        <v>5050</v>
      </c>
      <c r="G61" s="216"/>
      <c r="H61" s="85"/>
      <c r="I61" s="85"/>
      <c r="J61" s="85"/>
    </row>
    <row r="62" spans="1:11" s="57" customFormat="1" ht="14.25" customHeight="1" x14ac:dyDescent="0.3">
      <c r="A62" s="253" t="s">
        <v>184</v>
      </c>
      <c r="B62" s="254"/>
      <c r="C62" s="254"/>
      <c r="D62" s="254"/>
      <c r="E62" s="254"/>
      <c r="F62" s="54">
        <v>3</v>
      </c>
      <c r="G62" s="217"/>
      <c r="H62" s="85"/>
      <c r="I62" s="85"/>
      <c r="J62" s="85"/>
    </row>
    <row r="63" spans="1:11" s="57" customFormat="1" ht="13.95" customHeight="1" x14ac:dyDescent="0.3">
      <c r="A63" s="207" t="s">
        <v>112</v>
      </c>
      <c r="B63" s="208"/>
      <c r="C63" s="215"/>
      <c r="D63" s="208"/>
      <c r="E63" s="208"/>
      <c r="F63" s="209">
        <f>F61*F62</f>
        <v>15150</v>
      </c>
      <c r="G63" s="218"/>
      <c r="H63" s="85"/>
      <c r="I63" s="85"/>
      <c r="J63" s="85"/>
    </row>
    <row r="64" spans="1:11" s="57" customFormat="1" ht="13.95" customHeight="1" x14ac:dyDescent="0.3">
      <c r="A64" s="143"/>
      <c r="B64" s="140"/>
      <c r="C64" s="214"/>
      <c r="D64" s="140"/>
      <c r="E64" s="140"/>
      <c r="F64" s="144"/>
      <c r="G64" s="219"/>
      <c r="H64" s="85"/>
      <c r="I64" s="85"/>
      <c r="J64" s="85"/>
    </row>
    <row r="65" spans="1:10" s="57" customFormat="1" ht="13.8" x14ac:dyDescent="0.25">
      <c r="A65" s="204" t="s">
        <v>116</v>
      </c>
      <c r="B65" s="61"/>
      <c r="C65" s="61"/>
      <c r="D65" s="61"/>
      <c r="E65" s="61"/>
      <c r="F65" s="61"/>
      <c r="G65" s="63"/>
      <c r="H65" s="85"/>
      <c r="I65" s="85"/>
      <c r="J65" s="85"/>
    </row>
    <row r="66" spans="1:10" s="57" customFormat="1" ht="16.95" customHeight="1" x14ac:dyDescent="0.3">
      <c r="A66" s="65"/>
      <c r="B66" s="127" t="s">
        <v>9</v>
      </c>
      <c r="C66" s="50" t="s">
        <v>129</v>
      </c>
      <c r="D66" s="174">
        <v>50</v>
      </c>
      <c r="E66" s="174">
        <v>1</v>
      </c>
      <c r="F66" s="62">
        <f>E66*D66</f>
        <v>50</v>
      </c>
      <c r="G66" s="63"/>
      <c r="H66" s="85"/>
      <c r="I66" s="85"/>
      <c r="J66" s="85"/>
    </row>
    <row r="67" spans="1:10" s="57" customFormat="1" ht="21.45" customHeight="1" x14ac:dyDescent="0.3">
      <c r="A67" s="65"/>
      <c r="B67" s="127" t="s">
        <v>237</v>
      </c>
      <c r="C67" s="50" t="s">
        <v>362</v>
      </c>
      <c r="D67" s="174">
        <v>50</v>
      </c>
      <c r="E67" s="174">
        <v>2</v>
      </c>
      <c r="F67" s="62">
        <f t="shared" ref="F67:F68" si="6">E67*D67</f>
        <v>100</v>
      </c>
      <c r="G67" s="63" t="s">
        <v>251</v>
      </c>
      <c r="H67" s="85"/>
      <c r="I67" s="85"/>
      <c r="J67" s="85"/>
    </row>
    <row r="68" spans="1:10" s="57" customFormat="1" ht="13.8" x14ac:dyDescent="0.3">
      <c r="A68" s="65"/>
      <c r="B68" s="127" t="s">
        <v>139</v>
      </c>
      <c r="C68" s="50"/>
      <c r="D68" s="174"/>
      <c r="E68" s="174"/>
      <c r="F68" s="62">
        <f t="shared" si="6"/>
        <v>0</v>
      </c>
      <c r="G68" s="63"/>
      <c r="H68" s="85"/>
      <c r="I68" s="85"/>
      <c r="J68" s="85"/>
    </row>
    <row r="69" spans="1:10" s="57" customFormat="1" ht="13.8" x14ac:dyDescent="0.3">
      <c r="A69" s="211" t="s">
        <v>114</v>
      </c>
      <c r="B69" s="208"/>
      <c r="C69" s="215"/>
      <c r="D69" s="208"/>
      <c r="E69" s="208"/>
      <c r="F69" s="212">
        <f>SUM(F66:F68)</f>
        <v>150</v>
      </c>
      <c r="G69" s="220"/>
      <c r="H69" s="85"/>
      <c r="I69" s="85"/>
      <c r="J69" s="85"/>
    </row>
    <row r="71" spans="1:10" s="57" customFormat="1" ht="13.95" customHeight="1" x14ac:dyDescent="0.3">
      <c r="A71" s="59" t="s">
        <v>187</v>
      </c>
      <c r="B71" s="60"/>
      <c r="C71" s="69"/>
      <c r="D71" s="60"/>
      <c r="E71" s="60"/>
      <c r="F71" s="55">
        <f>F63+F69</f>
        <v>15300</v>
      </c>
      <c r="G71" s="221"/>
      <c r="H71" s="85"/>
      <c r="I71" s="85"/>
      <c r="J71" s="85"/>
    </row>
    <row r="72" spans="1:10" s="74" customFormat="1" x14ac:dyDescent="0.3">
      <c r="A72" s="85"/>
      <c r="B72" s="85"/>
      <c r="C72" s="81"/>
      <c r="D72" s="85"/>
      <c r="E72" s="85"/>
      <c r="F72" s="85"/>
      <c r="G72" s="81"/>
      <c r="H72" s="85"/>
      <c r="I72" s="85"/>
      <c r="J72" s="85"/>
    </row>
    <row r="74" spans="1:10" x14ac:dyDescent="0.3">
      <c r="A74" s="119">
        <v>3.4</v>
      </c>
      <c r="B74" s="110" t="s">
        <v>382</v>
      </c>
      <c r="C74" s="111"/>
      <c r="D74" s="112"/>
      <c r="E74" s="112"/>
      <c r="F74" s="112"/>
      <c r="G74" s="111"/>
    </row>
    <row r="75" spans="1:10" ht="34.950000000000003" customHeight="1" x14ac:dyDescent="0.3">
      <c r="A75" s="72" t="s">
        <v>192</v>
      </c>
      <c r="B75" s="72" t="s">
        <v>80</v>
      </c>
      <c r="C75" s="72" t="s">
        <v>82</v>
      </c>
      <c r="D75" s="72" t="s">
        <v>81</v>
      </c>
      <c r="E75" s="72" t="s">
        <v>83</v>
      </c>
      <c r="F75" s="72" t="s">
        <v>170</v>
      </c>
      <c r="G75" s="126" t="s">
        <v>138</v>
      </c>
    </row>
    <row r="76" spans="1:10" x14ac:dyDescent="0.25">
      <c r="A76" s="204" t="s">
        <v>115</v>
      </c>
      <c r="B76" s="61"/>
      <c r="C76" s="61"/>
      <c r="D76" s="61"/>
      <c r="E76" s="61"/>
      <c r="F76" s="61"/>
      <c r="G76" s="63"/>
    </row>
    <row r="77" spans="1:10" s="57" customFormat="1" ht="26.4" x14ac:dyDescent="0.3">
      <c r="A77" s="65"/>
      <c r="B77" s="127" t="s">
        <v>128</v>
      </c>
      <c r="C77" s="50" t="s">
        <v>383</v>
      </c>
      <c r="D77" s="174">
        <v>50</v>
      </c>
      <c r="E77" s="174">
        <v>5</v>
      </c>
      <c r="F77" s="62">
        <f>E77*D77</f>
        <v>250</v>
      </c>
      <c r="G77" s="63"/>
      <c r="H77" s="85"/>
      <c r="I77" s="85"/>
      <c r="J77" s="85"/>
    </row>
    <row r="78" spans="1:10" s="57" customFormat="1" ht="26.4" x14ac:dyDescent="0.3">
      <c r="A78" s="65"/>
      <c r="B78" s="127" t="s">
        <v>93</v>
      </c>
      <c r="C78" s="50" t="s">
        <v>383</v>
      </c>
      <c r="D78" s="174">
        <v>50</v>
      </c>
      <c r="E78" s="174">
        <v>5</v>
      </c>
      <c r="F78" s="62">
        <f t="shared" ref="F78:F82" si="7">E78*D78</f>
        <v>250</v>
      </c>
      <c r="G78" s="63"/>
      <c r="H78" s="85"/>
      <c r="I78" s="85"/>
      <c r="J78" s="85"/>
    </row>
    <row r="79" spans="1:10" s="57" customFormat="1" ht="26.4" x14ac:dyDescent="0.3">
      <c r="A79" s="65"/>
      <c r="B79" s="127" t="s">
        <v>126</v>
      </c>
      <c r="C79" s="50" t="s">
        <v>383</v>
      </c>
      <c r="D79" s="174">
        <v>50</v>
      </c>
      <c r="E79" s="174">
        <v>5</v>
      </c>
      <c r="F79" s="62">
        <f t="shared" si="7"/>
        <v>250</v>
      </c>
      <c r="G79" s="63"/>
      <c r="H79" s="85"/>
      <c r="I79" s="85"/>
      <c r="J79" s="85"/>
    </row>
    <row r="80" spans="1:10" s="57" customFormat="1" ht="28.95" customHeight="1" x14ac:dyDescent="0.3">
      <c r="A80" s="65"/>
      <c r="B80" s="127" t="s">
        <v>171</v>
      </c>
      <c r="C80" s="50" t="s">
        <v>383</v>
      </c>
      <c r="D80" s="174">
        <v>50</v>
      </c>
      <c r="E80" s="174">
        <v>5</v>
      </c>
      <c r="F80" s="62">
        <f t="shared" si="7"/>
        <v>250</v>
      </c>
      <c r="G80" s="63"/>
      <c r="H80" s="85"/>
      <c r="I80" s="85"/>
      <c r="J80" s="85"/>
    </row>
    <row r="81" spans="1:10" s="57" customFormat="1" ht="18" customHeight="1" x14ac:dyDescent="0.3">
      <c r="A81" s="65"/>
      <c r="B81" s="127" t="s">
        <v>235</v>
      </c>
      <c r="C81" s="50" t="s">
        <v>236</v>
      </c>
      <c r="D81" s="174">
        <v>50</v>
      </c>
      <c r="E81" s="174"/>
      <c r="F81" s="62">
        <f t="shared" si="7"/>
        <v>0</v>
      </c>
      <c r="G81" s="63"/>
      <c r="H81" s="85"/>
      <c r="I81" s="85"/>
      <c r="J81" s="85"/>
    </row>
    <row r="82" spans="1:10" s="57" customFormat="1" ht="15" customHeight="1" x14ac:dyDescent="0.3">
      <c r="A82" s="65"/>
      <c r="B82" s="127" t="s">
        <v>130</v>
      </c>
      <c r="C82" s="50" t="s">
        <v>101</v>
      </c>
      <c r="D82" s="174">
        <v>50</v>
      </c>
      <c r="E82" s="174">
        <v>1</v>
      </c>
      <c r="F82" s="62">
        <f t="shared" si="7"/>
        <v>50</v>
      </c>
      <c r="G82" s="63"/>
      <c r="H82" s="85"/>
      <c r="I82" s="85"/>
      <c r="J82" s="85"/>
    </row>
    <row r="83" spans="1:10" x14ac:dyDescent="0.25">
      <c r="A83" s="65"/>
      <c r="B83" s="67"/>
      <c r="C83" s="50"/>
      <c r="D83" s="58"/>
      <c r="E83" s="58"/>
      <c r="F83" s="58"/>
      <c r="G83" s="63"/>
    </row>
    <row r="84" spans="1:10" x14ac:dyDescent="0.3">
      <c r="B84" s="140"/>
      <c r="C84" s="214"/>
      <c r="D84" s="140"/>
      <c r="E84" s="206" t="s">
        <v>127</v>
      </c>
      <c r="F84" s="141">
        <f>SUM(F76:F83)</f>
        <v>1050</v>
      </c>
      <c r="G84" s="216"/>
    </row>
    <row r="85" spans="1:10" ht="15" customHeight="1" x14ac:dyDescent="0.25">
      <c r="A85" s="270" t="s">
        <v>331</v>
      </c>
      <c r="B85" s="271"/>
      <c r="C85" s="271"/>
      <c r="D85" s="271"/>
      <c r="E85" s="271"/>
      <c r="F85" s="54">
        <v>1</v>
      </c>
      <c r="G85" s="63"/>
    </row>
    <row r="86" spans="1:10" x14ac:dyDescent="0.3">
      <c r="A86" s="207" t="s">
        <v>112</v>
      </c>
      <c r="B86" s="208"/>
      <c r="C86" s="215"/>
      <c r="D86" s="208"/>
      <c r="E86" s="208"/>
      <c r="F86" s="209">
        <f>F84*F85</f>
        <v>1050</v>
      </c>
      <c r="G86" s="218"/>
    </row>
    <row r="87" spans="1:10" s="74" customFormat="1" x14ac:dyDescent="0.3">
      <c r="A87" s="143"/>
      <c r="B87" s="140"/>
      <c r="C87" s="214"/>
      <c r="D87" s="140"/>
      <c r="E87" s="140"/>
      <c r="F87" s="144"/>
      <c r="G87" s="219"/>
      <c r="H87" s="85"/>
      <c r="I87" s="85"/>
      <c r="J87" s="85"/>
    </row>
    <row r="88" spans="1:10" x14ac:dyDescent="0.25">
      <c r="A88" s="204" t="s">
        <v>116</v>
      </c>
      <c r="B88" s="61"/>
      <c r="C88" s="61"/>
      <c r="D88" s="61"/>
      <c r="E88" s="61"/>
      <c r="F88" s="61"/>
      <c r="G88" s="109"/>
    </row>
    <row r="89" spans="1:10" x14ac:dyDescent="0.3">
      <c r="A89" s="65"/>
      <c r="B89" s="127" t="s">
        <v>9</v>
      </c>
      <c r="C89" s="50" t="s">
        <v>129</v>
      </c>
      <c r="D89" s="174">
        <v>50</v>
      </c>
      <c r="E89" s="174">
        <v>1</v>
      </c>
      <c r="F89" s="62">
        <f>E89*D89</f>
        <v>50</v>
      </c>
      <c r="G89" s="63"/>
    </row>
    <row r="90" spans="1:10" s="57" customFormat="1" ht="18" customHeight="1" x14ac:dyDescent="0.3">
      <c r="A90" s="65"/>
      <c r="B90" s="127" t="s">
        <v>237</v>
      </c>
      <c r="C90" s="50" t="s">
        <v>234</v>
      </c>
      <c r="D90" s="174">
        <v>5000</v>
      </c>
      <c r="E90" s="174">
        <v>2</v>
      </c>
      <c r="F90" s="62">
        <f t="shared" ref="F90:F92" si="8">E90*D90</f>
        <v>10000</v>
      </c>
      <c r="G90" s="63" t="s">
        <v>251</v>
      </c>
      <c r="H90" s="85"/>
      <c r="I90" s="85"/>
      <c r="J90" s="85"/>
    </row>
    <row r="91" spans="1:10" ht="26.4" x14ac:dyDescent="0.3">
      <c r="A91" s="65"/>
      <c r="B91" s="127" t="s">
        <v>238</v>
      </c>
      <c r="C91" s="50"/>
      <c r="D91" s="174">
        <v>50</v>
      </c>
      <c r="E91" s="174">
        <v>2</v>
      </c>
      <c r="F91" s="62">
        <f t="shared" si="8"/>
        <v>100</v>
      </c>
      <c r="G91" s="63" t="s">
        <v>335</v>
      </c>
    </row>
    <row r="92" spans="1:10" x14ac:dyDescent="0.25">
      <c r="A92" s="65"/>
      <c r="B92" s="67"/>
      <c r="C92" s="50"/>
      <c r="D92" s="58"/>
      <c r="E92" s="58"/>
      <c r="F92" s="58">
        <f t="shared" si="8"/>
        <v>0</v>
      </c>
      <c r="G92" s="63"/>
    </row>
    <row r="93" spans="1:10" x14ac:dyDescent="0.3">
      <c r="A93" s="211" t="s">
        <v>114</v>
      </c>
      <c r="B93" s="208"/>
      <c r="C93" s="215"/>
      <c r="D93" s="208"/>
      <c r="E93" s="208"/>
      <c r="F93" s="212">
        <f>SUM(F88:F92)</f>
        <v>10150</v>
      </c>
      <c r="G93" s="220"/>
    </row>
    <row r="95" spans="1:10" x14ac:dyDescent="0.3">
      <c r="A95" s="59" t="s">
        <v>332</v>
      </c>
      <c r="B95" s="60"/>
      <c r="C95" s="69"/>
      <c r="D95" s="60"/>
      <c r="E95" s="60"/>
      <c r="F95" s="55">
        <f>F86+F93</f>
        <v>11200</v>
      </c>
      <c r="G95" s="221"/>
    </row>
    <row r="98" spans="1:12" x14ac:dyDescent="0.3">
      <c r="A98" s="119">
        <v>3.5</v>
      </c>
      <c r="B98" s="110" t="s">
        <v>240</v>
      </c>
      <c r="C98" s="111"/>
      <c r="D98" s="112"/>
      <c r="E98" s="112"/>
      <c r="F98" s="112"/>
      <c r="G98" s="111"/>
    </row>
    <row r="99" spans="1:12" ht="25.95" customHeight="1" x14ac:dyDescent="0.3">
      <c r="A99" s="72" t="s">
        <v>192</v>
      </c>
      <c r="B99" s="72" t="s">
        <v>80</v>
      </c>
      <c r="C99" s="72" t="s">
        <v>82</v>
      </c>
      <c r="D99" s="72" t="s">
        <v>81</v>
      </c>
      <c r="E99" s="72" t="s">
        <v>83</v>
      </c>
      <c r="F99" s="72" t="s">
        <v>170</v>
      </c>
      <c r="G99" s="126" t="s">
        <v>138</v>
      </c>
    </row>
    <row r="100" spans="1:12" s="74" customFormat="1" x14ac:dyDescent="0.25">
      <c r="A100" s="204" t="s">
        <v>115</v>
      </c>
      <c r="B100" s="61"/>
      <c r="C100" s="61"/>
      <c r="D100" s="61"/>
      <c r="E100" s="61"/>
      <c r="F100" s="61"/>
      <c r="G100" s="63"/>
      <c r="H100" s="85"/>
      <c r="I100" s="85"/>
      <c r="J100" s="85"/>
    </row>
    <row r="101" spans="1:12" s="74" customFormat="1" x14ac:dyDescent="0.25">
      <c r="A101" s="65"/>
      <c r="B101" s="127" t="s">
        <v>306</v>
      </c>
      <c r="C101" s="50" t="s">
        <v>84</v>
      </c>
      <c r="D101" s="68">
        <v>50</v>
      </c>
      <c r="E101" s="68">
        <v>1</v>
      </c>
      <c r="F101" s="58">
        <f>E101*D101</f>
        <v>50</v>
      </c>
      <c r="G101" s="63"/>
      <c r="H101" s="85"/>
      <c r="I101" s="85"/>
      <c r="J101" s="85"/>
    </row>
    <row r="102" spans="1:12" s="74" customFormat="1" x14ac:dyDescent="0.25">
      <c r="A102" s="65"/>
      <c r="B102" s="127" t="s">
        <v>94</v>
      </c>
      <c r="C102" s="50" t="s">
        <v>155</v>
      </c>
      <c r="D102" s="68">
        <v>50</v>
      </c>
      <c r="E102" s="68">
        <v>1</v>
      </c>
      <c r="F102" s="58">
        <f>E102*D102</f>
        <v>50</v>
      </c>
      <c r="G102" s="63"/>
      <c r="H102" s="85"/>
      <c r="I102" s="85"/>
      <c r="J102" s="85"/>
    </row>
    <row r="103" spans="1:12" s="74" customFormat="1" x14ac:dyDescent="0.25">
      <c r="A103" s="65"/>
      <c r="B103" s="127" t="s">
        <v>346</v>
      </c>
      <c r="C103" s="50"/>
      <c r="D103" s="68">
        <v>50</v>
      </c>
      <c r="E103" s="68">
        <v>1</v>
      </c>
      <c r="F103" s="58">
        <f t="shared" ref="F103:F106" si="9">E103*D103</f>
        <v>50</v>
      </c>
      <c r="G103" s="63"/>
      <c r="H103" s="85"/>
      <c r="I103" s="85"/>
      <c r="J103" s="85"/>
    </row>
    <row r="104" spans="1:12" s="74" customFormat="1" x14ac:dyDescent="0.25">
      <c r="A104" s="65"/>
      <c r="B104" s="127" t="s">
        <v>347</v>
      </c>
      <c r="C104" s="50"/>
      <c r="D104" s="68">
        <v>50</v>
      </c>
      <c r="E104" s="68">
        <v>1</v>
      </c>
      <c r="F104" s="58">
        <f t="shared" si="9"/>
        <v>50</v>
      </c>
      <c r="G104" s="63"/>
      <c r="H104" s="85"/>
      <c r="I104" s="85"/>
      <c r="J104" s="85"/>
    </row>
    <row r="105" spans="1:12" s="74" customFormat="1" x14ac:dyDescent="0.25">
      <c r="A105" s="65"/>
      <c r="B105" s="127" t="s">
        <v>348</v>
      </c>
      <c r="C105" s="50"/>
      <c r="D105" s="68">
        <v>50</v>
      </c>
      <c r="E105" s="68">
        <v>1</v>
      </c>
      <c r="F105" s="58">
        <f t="shared" si="9"/>
        <v>50</v>
      </c>
      <c r="G105" s="63"/>
      <c r="H105" s="134"/>
      <c r="I105" s="134"/>
      <c r="J105" s="134"/>
      <c r="K105" s="129"/>
      <c r="L105" s="129"/>
    </row>
    <row r="106" spans="1:12" s="74" customFormat="1" x14ac:dyDescent="0.25">
      <c r="A106" s="65"/>
      <c r="B106" s="127" t="s">
        <v>349</v>
      </c>
      <c r="C106" s="50" t="s">
        <v>186</v>
      </c>
      <c r="D106" s="68">
        <v>50</v>
      </c>
      <c r="E106" s="68">
        <v>1</v>
      </c>
      <c r="F106" s="58">
        <f t="shared" si="9"/>
        <v>50</v>
      </c>
      <c r="G106" s="63"/>
      <c r="H106" s="134"/>
      <c r="I106" s="134"/>
      <c r="J106" s="134"/>
      <c r="K106" s="129"/>
      <c r="L106" s="129"/>
    </row>
    <row r="107" spans="1:12" s="74" customFormat="1" x14ac:dyDescent="0.25">
      <c r="A107" s="65"/>
      <c r="B107" s="67"/>
      <c r="C107" s="50"/>
      <c r="D107" s="58"/>
      <c r="E107" s="58"/>
      <c r="F107" s="58"/>
      <c r="G107" s="63"/>
      <c r="H107" s="85"/>
      <c r="I107" s="85"/>
      <c r="J107" s="85"/>
    </row>
    <row r="108" spans="1:12" s="74" customFormat="1" x14ac:dyDescent="0.3">
      <c r="B108" s="140"/>
      <c r="C108" s="214"/>
      <c r="D108" s="140"/>
      <c r="E108" s="206" t="s">
        <v>127</v>
      </c>
      <c r="F108" s="141">
        <f>SUM(F101:F107)</f>
        <v>300</v>
      </c>
      <c r="G108" s="216"/>
      <c r="H108" s="85"/>
      <c r="I108" s="85"/>
      <c r="J108" s="85"/>
    </row>
    <row r="109" spans="1:12" s="74" customFormat="1" ht="15" customHeight="1" x14ac:dyDescent="0.25">
      <c r="A109" s="270" t="s">
        <v>190</v>
      </c>
      <c r="B109" s="271"/>
      <c r="C109" s="271"/>
      <c r="D109" s="271"/>
      <c r="E109" s="271"/>
      <c r="F109" s="146">
        <v>1</v>
      </c>
      <c r="G109" s="63"/>
      <c r="H109" s="85"/>
      <c r="I109" s="85"/>
      <c r="J109" s="85"/>
    </row>
    <row r="110" spans="1:12" s="74" customFormat="1" x14ac:dyDescent="0.3">
      <c r="A110" s="207" t="s">
        <v>112</v>
      </c>
      <c r="B110" s="208"/>
      <c r="C110" s="215"/>
      <c r="D110" s="208"/>
      <c r="E110" s="208"/>
      <c r="F110" s="209">
        <f>F108*F109</f>
        <v>300</v>
      </c>
      <c r="G110" s="218"/>
      <c r="H110" s="85"/>
      <c r="I110" s="85"/>
      <c r="J110" s="85"/>
    </row>
    <row r="111" spans="1:12" s="74" customFormat="1" x14ac:dyDescent="0.3">
      <c r="A111" s="143"/>
      <c r="B111" s="140"/>
      <c r="C111" s="214"/>
      <c r="D111" s="140"/>
      <c r="E111" s="140"/>
      <c r="F111" s="144"/>
      <c r="G111" s="219"/>
      <c r="H111" s="85"/>
      <c r="I111" s="85"/>
      <c r="J111" s="85"/>
    </row>
    <row r="112" spans="1:12" s="74" customFormat="1" x14ac:dyDescent="0.25">
      <c r="A112" s="204" t="s">
        <v>116</v>
      </c>
      <c r="B112" s="61"/>
      <c r="C112" s="61"/>
      <c r="D112" s="61"/>
      <c r="E112" s="61"/>
      <c r="F112" s="61"/>
      <c r="G112" s="109"/>
      <c r="H112" s="85"/>
      <c r="I112" s="85"/>
      <c r="J112" s="85"/>
    </row>
    <row r="113" spans="1:12" s="74" customFormat="1" x14ac:dyDescent="0.25">
      <c r="A113" s="65"/>
      <c r="B113" s="67"/>
      <c r="C113" s="50"/>
      <c r="D113" s="68"/>
      <c r="E113" s="68"/>
      <c r="F113" s="58">
        <f>E113*D113</f>
        <v>0</v>
      </c>
      <c r="G113" s="63"/>
      <c r="H113" s="85"/>
      <c r="I113" s="85"/>
      <c r="J113" s="85"/>
    </row>
    <row r="114" spans="1:12" s="74" customFormat="1" x14ac:dyDescent="0.25">
      <c r="A114" s="65"/>
      <c r="B114" s="67"/>
      <c r="C114" s="50"/>
      <c r="D114" s="68"/>
      <c r="E114" s="68"/>
      <c r="F114" s="58">
        <f t="shared" ref="F114" si="10">E114*D114</f>
        <v>0</v>
      </c>
      <c r="G114" s="63"/>
      <c r="H114" s="85"/>
      <c r="I114" s="85"/>
      <c r="J114" s="85"/>
    </row>
    <row r="115" spans="1:12" s="74" customFormat="1" x14ac:dyDescent="0.3">
      <c r="A115" s="208" t="s">
        <v>114</v>
      </c>
      <c r="B115" s="208"/>
      <c r="C115" s="215"/>
      <c r="D115" s="208"/>
      <c r="E115" s="208"/>
      <c r="F115" s="212">
        <f>SUM(F112:F114)</f>
        <v>0</v>
      </c>
      <c r="G115" s="220"/>
      <c r="H115" s="85"/>
      <c r="I115" s="85"/>
      <c r="J115" s="85"/>
    </row>
    <row r="116" spans="1:12" s="74" customFormat="1" x14ac:dyDescent="0.25">
      <c r="A116" s="73"/>
      <c r="B116" s="61"/>
      <c r="C116" s="61"/>
      <c r="D116" s="61"/>
      <c r="E116" s="61"/>
      <c r="F116" s="61"/>
      <c r="G116" s="109"/>
      <c r="H116" s="85"/>
      <c r="I116" s="85"/>
      <c r="J116" s="85"/>
    </row>
    <row r="117" spans="1:12" s="74" customFormat="1" x14ac:dyDescent="0.3">
      <c r="A117" s="59" t="s">
        <v>191</v>
      </c>
      <c r="B117" s="60"/>
      <c r="C117" s="69"/>
      <c r="D117" s="60"/>
      <c r="E117" s="60"/>
      <c r="F117" s="55">
        <f>F110+F115</f>
        <v>300</v>
      </c>
      <c r="G117" s="221"/>
      <c r="H117" s="85"/>
      <c r="I117" s="85"/>
      <c r="J117" s="85"/>
    </row>
    <row r="118" spans="1:12" s="74" customFormat="1" x14ac:dyDescent="0.25">
      <c r="A118" s="128"/>
      <c r="B118" s="116"/>
      <c r="C118" s="116"/>
      <c r="D118" s="116"/>
      <c r="E118" s="116"/>
      <c r="F118" s="116"/>
      <c r="G118" s="117"/>
      <c r="H118" s="85"/>
      <c r="I118" s="85"/>
      <c r="J118" s="85"/>
    </row>
    <row r="119" spans="1:12" s="74" customFormat="1" x14ac:dyDescent="0.25">
      <c r="A119" s="128"/>
      <c r="B119" s="116"/>
      <c r="C119" s="116"/>
      <c r="D119" s="116"/>
      <c r="E119" s="116"/>
      <c r="F119" s="116"/>
      <c r="G119" s="117"/>
      <c r="H119" s="85"/>
      <c r="I119" s="85"/>
      <c r="J119" s="85"/>
    </row>
    <row r="120" spans="1:12" s="74" customFormat="1" x14ac:dyDescent="0.3">
      <c r="A120" s="167">
        <v>3.6</v>
      </c>
      <c r="B120" s="110" t="s">
        <v>239</v>
      </c>
      <c r="C120" s="111"/>
      <c r="D120" s="112"/>
      <c r="E120" s="112"/>
      <c r="F120" s="112"/>
      <c r="G120" s="111"/>
      <c r="H120" s="85"/>
      <c r="I120" s="85"/>
      <c r="J120" s="85"/>
    </row>
    <row r="121" spans="1:12" s="74" customFormat="1" ht="25.95" customHeight="1" x14ac:dyDescent="0.3">
      <c r="A121" s="72" t="s">
        <v>192</v>
      </c>
      <c r="B121" s="72" t="s">
        <v>80</v>
      </c>
      <c r="C121" s="72" t="s">
        <v>82</v>
      </c>
      <c r="D121" s="72" t="s">
        <v>81</v>
      </c>
      <c r="E121" s="72" t="s">
        <v>83</v>
      </c>
      <c r="F121" s="72" t="s">
        <v>170</v>
      </c>
      <c r="G121" s="126" t="s">
        <v>138</v>
      </c>
      <c r="H121" s="85"/>
      <c r="I121" s="85"/>
      <c r="J121" s="85"/>
    </row>
    <row r="122" spans="1:12" s="74" customFormat="1" x14ac:dyDescent="0.25">
      <c r="A122" s="204" t="s">
        <v>115</v>
      </c>
      <c r="B122" s="61"/>
      <c r="C122" s="61"/>
      <c r="D122" s="61"/>
      <c r="E122" s="61"/>
      <c r="F122" s="61"/>
      <c r="G122" s="63"/>
      <c r="H122" s="85"/>
      <c r="I122" s="85"/>
      <c r="J122" s="85"/>
    </row>
    <row r="123" spans="1:12" s="74" customFormat="1" x14ac:dyDescent="0.25">
      <c r="A123" s="65"/>
      <c r="B123" s="127" t="s">
        <v>350</v>
      </c>
      <c r="C123" s="50"/>
      <c r="D123" s="68">
        <v>50</v>
      </c>
      <c r="E123" s="68">
        <v>1</v>
      </c>
      <c r="F123" s="58">
        <f t="shared" ref="F123:F127" si="11">E123*D123</f>
        <v>50</v>
      </c>
      <c r="G123" s="63"/>
      <c r="H123" s="134"/>
      <c r="I123" s="134"/>
      <c r="J123" s="134"/>
      <c r="K123" s="129"/>
      <c r="L123" s="129"/>
    </row>
    <row r="124" spans="1:12" s="74" customFormat="1" x14ac:dyDescent="0.25">
      <c r="A124" s="65"/>
      <c r="B124" s="127" t="s">
        <v>351</v>
      </c>
      <c r="C124" s="50"/>
      <c r="D124" s="68">
        <v>50</v>
      </c>
      <c r="E124" s="68">
        <v>1</v>
      </c>
      <c r="F124" s="58">
        <f t="shared" si="11"/>
        <v>50</v>
      </c>
      <c r="G124" s="63"/>
      <c r="H124" s="134"/>
      <c r="I124" s="134"/>
      <c r="J124" s="134"/>
      <c r="K124" s="129"/>
      <c r="L124" s="129"/>
    </row>
    <row r="125" spans="1:12" s="74" customFormat="1" x14ac:dyDescent="0.25">
      <c r="A125" s="65"/>
      <c r="B125" s="127" t="s">
        <v>352</v>
      </c>
      <c r="C125" s="50"/>
      <c r="D125" s="68">
        <v>50</v>
      </c>
      <c r="E125" s="68">
        <v>1</v>
      </c>
      <c r="F125" s="58">
        <f t="shared" si="11"/>
        <v>50</v>
      </c>
      <c r="G125" s="63"/>
      <c r="H125" s="134"/>
      <c r="I125" s="134"/>
      <c r="J125" s="134"/>
      <c r="K125" s="129"/>
      <c r="L125" s="129"/>
    </row>
    <row r="126" spans="1:12" s="74" customFormat="1" x14ac:dyDescent="0.25">
      <c r="A126" s="65"/>
      <c r="B126" s="127" t="s">
        <v>355</v>
      </c>
      <c r="C126" s="50"/>
      <c r="D126" s="68">
        <v>50</v>
      </c>
      <c r="E126" s="68">
        <v>1</v>
      </c>
      <c r="F126" s="58">
        <f t="shared" si="11"/>
        <v>50</v>
      </c>
      <c r="G126" s="63"/>
      <c r="H126" s="134"/>
      <c r="I126" s="134"/>
      <c r="J126" s="134"/>
      <c r="K126" s="129"/>
      <c r="L126" s="129"/>
    </row>
    <row r="127" spans="1:12" s="74" customFormat="1" x14ac:dyDescent="0.25">
      <c r="A127" s="65"/>
      <c r="C127" s="50"/>
      <c r="D127" s="68"/>
      <c r="E127" s="68"/>
      <c r="F127" s="58">
        <f t="shared" si="11"/>
        <v>0</v>
      </c>
      <c r="G127" s="63"/>
      <c r="H127" s="134"/>
      <c r="I127" s="134"/>
      <c r="J127" s="134"/>
      <c r="K127" s="129"/>
      <c r="L127" s="129"/>
    </row>
    <row r="128" spans="1:12" s="74" customFormat="1" x14ac:dyDescent="0.3">
      <c r="B128" s="140"/>
      <c r="C128" s="214"/>
      <c r="D128" s="140"/>
      <c r="E128" s="206" t="s">
        <v>127</v>
      </c>
      <c r="F128" s="141">
        <f>SUM(F123:F127)</f>
        <v>200</v>
      </c>
      <c r="G128" s="216"/>
      <c r="H128" s="85"/>
      <c r="I128" s="85"/>
      <c r="J128" s="85"/>
    </row>
    <row r="129" spans="1:12" s="74" customFormat="1" ht="15" customHeight="1" x14ac:dyDescent="0.25">
      <c r="A129" s="270" t="s">
        <v>241</v>
      </c>
      <c r="B129" s="271"/>
      <c r="C129" s="271"/>
      <c r="D129" s="271"/>
      <c r="E129" s="271"/>
      <c r="F129" s="146">
        <v>1</v>
      </c>
      <c r="G129" s="63"/>
      <c r="H129" s="85"/>
      <c r="I129" s="85"/>
      <c r="J129" s="85"/>
    </row>
    <row r="130" spans="1:12" s="74" customFormat="1" x14ac:dyDescent="0.3">
      <c r="A130" s="207" t="s">
        <v>112</v>
      </c>
      <c r="B130" s="208"/>
      <c r="C130" s="215"/>
      <c r="D130" s="208"/>
      <c r="E130" s="208"/>
      <c r="F130" s="209">
        <f>F128*F129</f>
        <v>200</v>
      </c>
      <c r="G130" s="218"/>
      <c r="H130" s="85"/>
      <c r="I130" s="85"/>
      <c r="J130" s="85"/>
    </row>
    <row r="131" spans="1:12" s="74" customFormat="1" x14ac:dyDescent="0.3">
      <c r="A131" s="143"/>
      <c r="B131" s="140"/>
      <c r="C131" s="214"/>
      <c r="D131" s="140"/>
      <c r="E131" s="140"/>
      <c r="F131" s="144"/>
      <c r="G131" s="219"/>
      <c r="H131" s="85"/>
      <c r="I131" s="85"/>
      <c r="J131" s="85"/>
    </row>
    <row r="132" spans="1:12" s="74" customFormat="1" x14ac:dyDescent="0.25">
      <c r="A132" s="204" t="s">
        <v>116</v>
      </c>
      <c r="B132" s="61"/>
      <c r="C132" s="61"/>
      <c r="D132" s="61"/>
      <c r="E132" s="61"/>
      <c r="F132" s="61"/>
      <c r="G132" s="109"/>
      <c r="H132" s="85"/>
      <c r="I132" s="85"/>
      <c r="J132" s="85"/>
    </row>
    <row r="133" spans="1:12" s="74" customFormat="1" x14ac:dyDescent="0.25">
      <c r="A133" s="65"/>
      <c r="B133" s="127" t="s">
        <v>9</v>
      </c>
      <c r="C133" s="50" t="s">
        <v>129</v>
      </c>
      <c r="D133" s="68">
        <v>50</v>
      </c>
      <c r="E133" s="68">
        <v>1</v>
      </c>
      <c r="F133" s="58">
        <f>E133*D133</f>
        <v>50</v>
      </c>
      <c r="G133" s="63"/>
      <c r="H133" s="85"/>
      <c r="I133" s="85"/>
      <c r="J133" s="85"/>
    </row>
    <row r="134" spans="1:12" s="57" customFormat="1" ht="18" customHeight="1" x14ac:dyDescent="0.3">
      <c r="A134" s="65"/>
      <c r="B134" s="127" t="s">
        <v>237</v>
      </c>
      <c r="C134" s="50" t="s">
        <v>369</v>
      </c>
      <c r="D134" s="174">
        <v>5000</v>
      </c>
      <c r="E134" s="174">
        <v>2</v>
      </c>
      <c r="F134" s="62">
        <f t="shared" ref="F134:F135" si="12">E134*D134</f>
        <v>10000</v>
      </c>
      <c r="G134" s="63" t="s">
        <v>251</v>
      </c>
      <c r="H134" s="85"/>
      <c r="I134" s="85"/>
      <c r="J134" s="85"/>
    </row>
    <row r="135" spans="1:12" s="74" customFormat="1" ht="24.45" customHeight="1" x14ac:dyDescent="0.3">
      <c r="A135" s="65"/>
      <c r="B135" s="127" t="s">
        <v>238</v>
      </c>
      <c r="C135" s="50"/>
      <c r="D135" s="174">
        <v>50</v>
      </c>
      <c r="E135" s="174">
        <v>2</v>
      </c>
      <c r="F135" s="62">
        <f t="shared" si="12"/>
        <v>100</v>
      </c>
      <c r="G135" s="63" t="s">
        <v>335</v>
      </c>
      <c r="H135" s="85"/>
      <c r="I135" s="85"/>
      <c r="J135" s="85"/>
    </row>
    <row r="136" spans="1:12" s="74" customFormat="1" x14ac:dyDescent="0.25">
      <c r="A136" s="65"/>
      <c r="B136" s="67"/>
      <c r="C136" s="50"/>
      <c r="D136" s="58"/>
      <c r="E136" s="58"/>
      <c r="F136" s="58"/>
      <c r="G136" s="63"/>
      <c r="H136" s="85"/>
      <c r="I136" s="85"/>
      <c r="J136" s="85"/>
    </row>
    <row r="137" spans="1:12" s="74" customFormat="1" x14ac:dyDescent="0.3">
      <c r="A137" s="208" t="s">
        <v>114</v>
      </c>
      <c r="B137" s="208"/>
      <c r="C137" s="215"/>
      <c r="D137" s="208"/>
      <c r="E137" s="208"/>
      <c r="F137" s="212">
        <f>SUM(F133:F136)</f>
        <v>10150</v>
      </c>
      <c r="G137" s="220"/>
      <c r="H137" s="85"/>
      <c r="I137" s="85"/>
      <c r="J137" s="85"/>
    </row>
    <row r="138" spans="1:12" s="74" customFormat="1" x14ac:dyDescent="0.25">
      <c r="A138" s="73"/>
      <c r="B138" s="61"/>
      <c r="C138" s="61"/>
      <c r="D138" s="61"/>
      <c r="E138" s="61"/>
      <c r="F138" s="61"/>
      <c r="G138" s="109"/>
      <c r="H138" s="85"/>
      <c r="I138" s="85"/>
      <c r="J138" s="85"/>
    </row>
    <row r="139" spans="1:12" s="74" customFormat="1" x14ac:dyDescent="0.3">
      <c r="A139" s="59" t="s">
        <v>242</v>
      </c>
      <c r="B139" s="60"/>
      <c r="C139" s="69"/>
      <c r="D139" s="60"/>
      <c r="E139" s="60"/>
      <c r="F139" s="55">
        <f>F130+F137</f>
        <v>10350</v>
      </c>
      <c r="G139" s="221"/>
      <c r="H139" s="85"/>
      <c r="I139" s="85"/>
      <c r="J139" s="85"/>
    </row>
    <row r="140" spans="1:12" s="74" customFormat="1" x14ac:dyDescent="0.25">
      <c r="A140" s="128"/>
      <c r="B140" s="116"/>
      <c r="C140" s="116"/>
      <c r="D140" s="116"/>
      <c r="E140" s="116"/>
      <c r="F140" s="116"/>
      <c r="G140" s="117"/>
      <c r="H140" s="85"/>
      <c r="I140" s="85"/>
      <c r="J140" s="85"/>
    </row>
    <row r="141" spans="1:12" s="74" customFormat="1" x14ac:dyDescent="0.25">
      <c r="A141" s="128"/>
      <c r="B141" s="116"/>
      <c r="C141" s="116"/>
      <c r="D141" s="116"/>
      <c r="E141" s="116"/>
      <c r="F141" s="116"/>
      <c r="G141" s="117"/>
      <c r="H141" s="85"/>
      <c r="I141" s="85"/>
      <c r="J141" s="85"/>
    </row>
    <row r="142" spans="1:12" s="74" customFormat="1" x14ac:dyDescent="0.3">
      <c r="A142" s="119">
        <v>3.7</v>
      </c>
      <c r="B142" s="110" t="s">
        <v>227</v>
      </c>
      <c r="C142" s="111"/>
      <c r="D142" s="112"/>
      <c r="E142" s="112"/>
      <c r="F142" s="112"/>
      <c r="G142" s="111"/>
      <c r="H142" s="134"/>
      <c r="I142" s="159"/>
      <c r="J142" s="160"/>
      <c r="K142" s="136"/>
      <c r="L142" s="129"/>
    </row>
    <row r="143" spans="1:12" ht="39" customHeight="1" x14ac:dyDescent="0.3">
      <c r="A143" s="72" t="s">
        <v>192</v>
      </c>
      <c r="B143" s="72" t="s">
        <v>80</v>
      </c>
      <c r="C143" s="72" t="s">
        <v>82</v>
      </c>
      <c r="D143" s="72" t="s">
        <v>81</v>
      </c>
      <c r="E143" s="72" t="s">
        <v>83</v>
      </c>
      <c r="F143" s="72" t="s">
        <v>170</v>
      </c>
      <c r="G143" s="126" t="s">
        <v>138</v>
      </c>
    </row>
    <row r="144" spans="1:12" s="74" customFormat="1" x14ac:dyDescent="0.25">
      <c r="A144" s="204" t="s">
        <v>115</v>
      </c>
      <c r="B144" s="61"/>
      <c r="C144" s="61"/>
      <c r="D144" s="61"/>
      <c r="E144" s="61"/>
      <c r="F144" s="61"/>
      <c r="G144" s="63"/>
      <c r="H144" s="85"/>
      <c r="I144" s="85"/>
      <c r="J144" s="85"/>
    </row>
    <row r="145" spans="1:10" x14ac:dyDescent="0.25">
      <c r="A145" s="65"/>
      <c r="B145" s="127" t="s">
        <v>306</v>
      </c>
      <c r="C145" s="50" t="s">
        <v>84</v>
      </c>
      <c r="D145" s="68">
        <v>50</v>
      </c>
      <c r="E145" s="68">
        <v>1</v>
      </c>
      <c r="F145" s="58">
        <f>E145*D145</f>
        <v>50</v>
      </c>
      <c r="G145" s="63"/>
    </row>
    <row r="146" spans="1:10" x14ac:dyDescent="0.25">
      <c r="A146" s="65"/>
      <c r="B146" s="127" t="s">
        <v>353</v>
      </c>
      <c r="C146" s="50" t="s">
        <v>155</v>
      </c>
      <c r="D146" s="68">
        <v>50</v>
      </c>
      <c r="E146" s="68">
        <v>1</v>
      </c>
      <c r="F146" s="58">
        <f>E146*D146</f>
        <v>50</v>
      </c>
      <c r="G146" s="63"/>
    </row>
    <row r="147" spans="1:10" x14ac:dyDescent="0.25">
      <c r="A147" s="65"/>
      <c r="B147" s="127" t="s">
        <v>346</v>
      </c>
      <c r="C147" s="50"/>
      <c r="D147" s="68">
        <v>50</v>
      </c>
      <c r="E147" s="68">
        <v>1</v>
      </c>
      <c r="F147" s="58">
        <f t="shared" ref="F147:F150" si="13">E147*D147</f>
        <v>50</v>
      </c>
      <c r="G147" s="63"/>
    </row>
    <row r="148" spans="1:10" x14ac:dyDescent="0.25">
      <c r="A148" s="65"/>
      <c r="B148" s="127" t="s">
        <v>347</v>
      </c>
      <c r="C148" s="50"/>
      <c r="D148" s="68">
        <v>50</v>
      </c>
      <c r="E148" s="68">
        <v>1</v>
      </c>
      <c r="F148" s="58">
        <f t="shared" si="13"/>
        <v>50</v>
      </c>
      <c r="G148" s="63"/>
    </row>
    <row r="149" spans="1:10" x14ac:dyDescent="0.25">
      <c r="A149" s="65"/>
      <c r="B149" s="127" t="s">
        <v>354</v>
      </c>
      <c r="C149" s="50"/>
      <c r="D149" s="68">
        <v>50</v>
      </c>
      <c r="E149" s="68">
        <v>1</v>
      </c>
      <c r="F149" s="58">
        <f t="shared" si="13"/>
        <v>50</v>
      </c>
      <c r="G149" s="63"/>
    </row>
    <row r="150" spans="1:10" x14ac:dyDescent="0.25">
      <c r="A150" s="65"/>
      <c r="B150" s="127" t="s">
        <v>349</v>
      </c>
      <c r="C150" s="50" t="s">
        <v>230</v>
      </c>
      <c r="D150" s="68">
        <v>50</v>
      </c>
      <c r="E150" s="68">
        <v>1</v>
      </c>
      <c r="F150" s="58">
        <f t="shared" si="13"/>
        <v>50</v>
      </c>
      <c r="G150" s="63"/>
    </row>
    <row r="151" spans="1:10" x14ac:dyDescent="0.25">
      <c r="A151" s="65"/>
      <c r="B151" s="67"/>
      <c r="C151" s="50"/>
      <c r="D151" s="58"/>
      <c r="E151" s="58"/>
      <c r="F151" s="58"/>
      <c r="G151" s="63"/>
    </row>
    <row r="152" spans="1:10" x14ac:dyDescent="0.3">
      <c r="A152" s="45"/>
      <c r="B152" s="140"/>
      <c r="C152" s="214"/>
      <c r="D152" s="140"/>
      <c r="E152" s="206" t="s">
        <v>127</v>
      </c>
      <c r="F152" s="141">
        <f>SUM(F145:F151)</f>
        <v>300</v>
      </c>
      <c r="G152" s="216"/>
    </row>
    <row r="153" spans="1:10" x14ac:dyDescent="0.25">
      <c r="A153" s="270" t="s">
        <v>229</v>
      </c>
      <c r="B153" s="271"/>
      <c r="C153" s="271"/>
      <c r="D153" s="271"/>
      <c r="E153" s="271"/>
      <c r="F153" s="146">
        <v>1</v>
      </c>
      <c r="G153" s="63"/>
    </row>
    <row r="154" spans="1:10" x14ac:dyDescent="0.3">
      <c r="A154" s="207" t="s">
        <v>112</v>
      </c>
      <c r="B154" s="208"/>
      <c r="C154" s="215"/>
      <c r="D154" s="208"/>
      <c r="E154" s="208"/>
      <c r="F154" s="209">
        <f>F152*F153</f>
        <v>300</v>
      </c>
      <c r="G154" s="218"/>
    </row>
    <row r="155" spans="1:10" s="74" customFormat="1" x14ac:dyDescent="0.3">
      <c r="A155" s="143"/>
      <c r="B155" s="140"/>
      <c r="C155" s="214"/>
      <c r="D155" s="140"/>
      <c r="E155" s="140"/>
      <c r="F155" s="144"/>
      <c r="G155" s="219"/>
      <c r="H155" s="85"/>
      <c r="I155" s="85"/>
      <c r="J155" s="85"/>
    </row>
    <row r="156" spans="1:10" x14ac:dyDescent="0.25">
      <c r="A156" s="204" t="s">
        <v>116</v>
      </c>
      <c r="B156" s="61"/>
      <c r="C156" s="61"/>
      <c r="D156" s="61"/>
      <c r="E156" s="61"/>
      <c r="F156" s="61"/>
      <c r="G156" s="109"/>
    </row>
    <row r="157" spans="1:10" x14ac:dyDescent="0.25">
      <c r="A157" s="65"/>
      <c r="B157" s="67"/>
      <c r="C157" s="50"/>
      <c r="D157" s="68"/>
      <c r="E157" s="68"/>
      <c r="F157" s="58">
        <f>E157*D157</f>
        <v>0</v>
      </c>
      <c r="G157" s="63"/>
    </row>
    <row r="158" spans="1:10" x14ac:dyDescent="0.25">
      <c r="A158" s="65"/>
      <c r="B158" s="67"/>
      <c r="C158" s="50"/>
      <c r="D158" s="68"/>
      <c r="E158" s="68"/>
      <c r="F158" s="58">
        <f t="shared" ref="F158:F159" si="14">E158*D158</f>
        <v>0</v>
      </c>
      <c r="G158" s="63"/>
    </row>
    <row r="159" spans="1:10" x14ac:dyDescent="0.25">
      <c r="A159" s="65"/>
      <c r="B159" s="67"/>
      <c r="C159" s="50"/>
      <c r="D159" s="68"/>
      <c r="E159" s="68"/>
      <c r="F159" s="58">
        <f t="shared" si="14"/>
        <v>0</v>
      </c>
      <c r="G159" s="63"/>
    </row>
    <row r="160" spans="1:10" x14ac:dyDescent="0.3">
      <c r="A160" s="208" t="s">
        <v>114</v>
      </c>
      <c r="B160" s="208"/>
      <c r="C160" s="215"/>
      <c r="D160" s="208"/>
      <c r="E160" s="208"/>
      <c r="F160" s="212">
        <f>SUM(F156:F159)</f>
        <v>0</v>
      </c>
      <c r="G160" s="220"/>
    </row>
    <row r="161" spans="1:7" x14ac:dyDescent="0.25">
      <c r="A161" s="73"/>
      <c r="B161" s="61"/>
      <c r="C161" s="61"/>
      <c r="D161" s="61"/>
      <c r="E161" s="61"/>
      <c r="F161" s="61"/>
      <c r="G161" s="109"/>
    </row>
    <row r="162" spans="1:7" x14ac:dyDescent="0.3">
      <c r="A162" s="59" t="s">
        <v>244</v>
      </c>
      <c r="B162" s="60"/>
      <c r="C162" s="69"/>
      <c r="D162" s="60"/>
      <c r="E162" s="60"/>
      <c r="F162" s="55">
        <f>F154+F160</f>
        <v>300</v>
      </c>
      <c r="G162" s="221"/>
    </row>
  </sheetData>
  <mergeCells count="16">
    <mergeCell ref="A153:E153"/>
    <mergeCell ref="A62:E62"/>
    <mergeCell ref="A85:E85"/>
    <mergeCell ref="A39:E39"/>
    <mergeCell ref="A109:E109"/>
    <mergeCell ref="A129:E129"/>
    <mergeCell ref="D7:G7"/>
    <mergeCell ref="D9:G9"/>
    <mergeCell ref="D11:G11"/>
    <mergeCell ref="A1:G1"/>
    <mergeCell ref="D2:G2"/>
    <mergeCell ref="D3:G3"/>
    <mergeCell ref="D4:G4"/>
    <mergeCell ref="D5:G5"/>
    <mergeCell ref="D6:G6"/>
    <mergeCell ref="D8:G8"/>
  </mergeCells>
  <pageMargins left="0.7" right="0.7" top="0.75" bottom="0.75" header="0.3" footer="0.3"/>
  <pageSetup paperSize="9" orientation="landscape" r:id="rId1"/>
  <rowBreaks count="4" manualBreakCount="4">
    <brk id="25" max="6" man="1"/>
    <brk id="51" max="6" man="1"/>
    <brk id="73" max="6" man="1"/>
    <brk id="97"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7"/>
  <sheetViews>
    <sheetView zoomScale="88" zoomScaleNormal="88" workbookViewId="0">
      <selection activeCell="B11" sqref="B11"/>
    </sheetView>
  </sheetViews>
  <sheetFormatPr defaultColWidth="9.109375" defaultRowHeight="14.4" x14ac:dyDescent="0.3"/>
  <cols>
    <col min="1" max="1" width="6.109375" style="85" customWidth="1"/>
    <col min="2" max="2" width="28.44140625" style="85" customWidth="1"/>
    <col min="3" max="3" width="38.44140625" style="85" customWidth="1"/>
    <col min="4" max="4" width="9.33203125" style="85" customWidth="1"/>
    <col min="5" max="5" width="12.33203125" style="85" customWidth="1"/>
    <col min="6" max="6" width="10.109375" style="85" customWidth="1"/>
    <col min="7" max="7" width="28.33203125" style="85" customWidth="1"/>
    <col min="8" max="23" width="9.109375" style="85"/>
    <col min="24" max="16384" width="9.109375" style="45"/>
  </cols>
  <sheetData>
    <row r="1" spans="1:23" s="48" customFormat="1" ht="43.5" customHeight="1" x14ac:dyDescent="0.3">
      <c r="A1" s="252" t="s">
        <v>364</v>
      </c>
      <c r="B1" s="252"/>
      <c r="C1" s="252"/>
      <c r="D1" s="252"/>
      <c r="E1" s="252"/>
      <c r="F1" s="252"/>
      <c r="G1" s="252"/>
      <c r="H1" s="85"/>
      <c r="I1" s="85"/>
      <c r="J1" s="85"/>
      <c r="K1" s="85"/>
      <c r="L1" s="85"/>
      <c r="M1" s="85"/>
      <c r="N1" s="85"/>
      <c r="O1" s="85"/>
      <c r="P1" s="85"/>
      <c r="Q1" s="85"/>
      <c r="R1" s="85"/>
      <c r="S1" s="85"/>
      <c r="T1" s="85"/>
      <c r="U1" s="85"/>
      <c r="V1" s="85"/>
      <c r="W1" s="85"/>
    </row>
    <row r="2" spans="1:23" s="48" customFormat="1" ht="22.05" customHeight="1" x14ac:dyDescent="0.3">
      <c r="A2" s="119"/>
      <c r="B2" s="110" t="s">
        <v>87</v>
      </c>
      <c r="C2" s="111"/>
      <c r="D2" s="112"/>
      <c r="E2" s="112"/>
      <c r="F2" s="112"/>
      <c r="G2" s="111"/>
      <c r="H2" s="85"/>
      <c r="I2" s="85"/>
      <c r="J2" s="85"/>
      <c r="K2" s="85"/>
      <c r="L2" s="85"/>
      <c r="M2" s="85"/>
      <c r="N2" s="85"/>
      <c r="O2" s="85"/>
      <c r="P2" s="85"/>
      <c r="Q2" s="85"/>
      <c r="R2" s="85"/>
      <c r="S2" s="85"/>
      <c r="T2" s="85"/>
      <c r="U2" s="85"/>
      <c r="V2" s="85"/>
      <c r="W2" s="85"/>
    </row>
    <row r="3" spans="1:23" s="48" customFormat="1" ht="28.05" customHeight="1" x14ac:dyDescent="0.3">
      <c r="A3" s="72" t="s">
        <v>192</v>
      </c>
      <c r="B3" s="72" t="s">
        <v>80</v>
      </c>
      <c r="C3" s="72" t="s">
        <v>82</v>
      </c>
      <c r="D3" s="72" t="s">
        <v>81</v>
      </c>
      <c r="E3" s="72" t="s">
        <v>83</v>
      </c>
      <c r="F3" s="72" t="s">
        <v>170</v>
      </c>
      <c r="G3" s="126" t="s">
        <v>138</v>
      </c>
      <c r="H3" s="85"/>
      <c r="I3" s="85"/>
      <c r="J3" s="85"/>
      <c r="K3" s="85"/>
      <c r="L3" s="85"/>
      <c r="M3" s="85"/>
      <c r="N3" s="85"/>
      <c r="O3" s="85"/>
      <c r="P3" s="85"/>
      <c r="Q3" s="85"/>
      <c r="R3" s="85"/>
      <c r="S3" s="85"/>
      <c r="T3" s="85"/>
      <c r="U3" s="85"/>
      <c r="V3" s="85"/>
      <c r="W3" s="85"/>
    </row>
    <row r="4" spans="1:23" s="48" customFormat="1" ht="30" customHeight="1" x14ac:dyDescent="0.25">
      <c r="A4" s="65">
        <v>4.0999999999999996</v>
      </c>
      <c r="B4" s="94" t="s">
        <v>193</v>
      </c>
      <c r="C4" s="50" t="s">
        <v>337</v>
      </c>
      <c r="D4" s="148">
        <v>15</v>
      </c>
      <c r="E4" s="181">
        <f>'Procurement Costs Summary'!C58</f>
        <v>100000</v>
      </c>
      <c r="F4" s="97">
        <f>E4*D4</f>
        <v>1500000</v>
      </c>
      <c r="G4" s="63"/>
      <c r="H4" s="85"/>
      <c r="I4" s="85"/>
      <c r="J4" s="85"/>
      <c r="K4" s="85"/>
      <c r="L4" s="85"/>
      <c r="M4" s="85"/>
      <c r="N4" s="85"/>
      <c r="O4" s="85"/>
      <c r="P4" s="85"/>
      <c r="Q4" s="85"/>
      <c r="R4" s="85"/>
      <c r="S4" s="85"/>
      <c r="T4" s="85"/>
      <c r="U4" s="85"/>
      <c r="V4" s="85"/>
      <c r="W4" s="85"/>
    </row>
    <row r="5" spans="1:23" s="48" customFormat="1" ht="22.05" customHeight="1" x14ac:dyDescent="0.25">
      <c r="A5" s="65">
        <v>4.2</v>
      </c>
      <c r="B5" s="94" t="s">
        <v>377</v>
      </c>
      <c r="C5" s="50" t="s">
        <v>334</v>
      </c>
      <c r="D5" s="148">
        <v>0.5</v>
      </c>
      <c r="E5" s="68">
        <f>+E4</f>
        <v>100000</v>
      </c>
      <c r="F5" s="97">
        <f t="shared" ref="F5:F14" si="0">E5*D5</f>
        <v>50000</v>
      </c>
      <c r="G5" s="63"/>
      <c r="H5" s="85"/>
      <c r="I5" s="85"/>
      <c r="J5" s="85"/>
      <c r="K5" s="85"/>
      <c r="L5" s="85"/>
      <c r="M5" s="85"/>
      <c r="N5" s="85"/>
      <c r="O5" s="85"/>
      <c r="P5" s="85"/>
      <c r="Q5" s="85"/>
      <c r="R5" s="85"/>
      <c r="S5" s="85"/>
      <c r="T5" s="85"/>
      <c r="U5" s="85"/>
      <c r="V5" s="85"/>
      <c r="W5" s="85"/>
    </row>
    <row r="6" spans="1:23" s="48" customFormat="1" ht="19.05" customHeight="1" x14ac:dyDescent="0.25">
      <c r="A6" s="65">
        <v>4.3</v>
      </c>
      <c r="B6" s="94" t="s">
        <v>247</v>
      </c>
      <c r="C6" s="50"/>
      <c r="D6" s="68">
        <v>100</v>
      </c>
      <c r="E6" s="68">
        <v>1</v>
      </c>
      <c r="F6" s="97">
        <f t="shared" si="0"/>
        <v>100</v>
      </c>
      <c r="G6" s="63"/>
      <c r="H6" s="85"/>
      <c r="I6" s="85"/>
      <c r="J6" s="85"/>
      <c r="K6" s="85"/>
      <c r="L6" s="85"/>
      <c r="M6" s="85"/>
      <c r="N6" s="85"/>
      <c r="O6" s="85"/>
      <c r="P6" s="85"/>
      <c r="Q6" s="85"/>
      <c r="R6" s="85"/>
      <c r="S6" s="85"/>
      <c r="T6" s="85"/>
      <c r="U6" s="85"/>
      <c r="V6" s="85"/>
      <c r="W6" s="85"/>
    </row>
    <row r="7" spans="1:23" s="48" customFormat="1" ht="19.95" customHeight="1" x14ac:dyDescent="0.25">
      <c r="A7" s="65">
        <v>4.4000000000000004</v>
      </c>
      <c r="B7" s="83" t="s">
        <v>261</v>
      </c>
      <c r="C7" s="50" t="s">
        <v>262</v>
      </c>
      <c r="D7" s="68">
        <v>50</v>
      </c>
      <c r="E7" s="68">
        <v>1</v>
      </c>
      <c r="F7" s="97">
        <f>E7*D7</f>
        <v>50</v>
      </c>
      <c r="G7" s="63"/>
      <c r="H7" s="85"/>
      <c r="I7" s="85"/>
      <c r="J7" s="85"/>
      <c r="K7" s="85"/>
      <c r="L7" s="85"/>
      <c r="M7" s="85"/>
      <c r="N7" s="85"/>
      <c r="O7" s="85"/>
      <c r="P7" s="85"/>
      <c r="Q7" s="85"/>
      <c r="R7" s="85"/>
      <c r="S7" s="85"/>
      <c r="T7" s="85"/>
      <c r="U7" s="85"/>
      <c r="V7" s="85"/>
      <c r="W7" s="85"/>
    </row>
    <row r="8" spans="1:23" s="48" customFormat="1" ht="22.05" customHeight="1" x14ac:dyDescent="0.25">
      <c r="A8" s="65">
        <v>4.5</v>
      </c>
      <c r="B8" s="94" t="s">
        <v>89</v>
      </c>
      <c r="C8" s="50" t="s">
        <v>248</v>
      </c>
      <c r="D8" s="68">
        <v>50</v>
      </c>
      <c r="E8" s="68">
        <v>1</v>
      </c>
      <c r="F8" s="97">
        <f t="shared" si="0"/>
        <v>50</v>
      </c>
      <c r="G8" s="63"/>
      <c r="H8" s="85"/>
      <c r="I8" s="85"/>
      <c r="J8" s="85"/>
      <c r="K8" s="85"/>
      <c r="L8" s="85"/>
      <c r="M8" s="85"/>
      <c r="N8" s="85"/>
      <c r="O8" s="85"/>
      <c r="P8" s="85"/>
      <c r="Q8" s="85"/>
      <c r="R8" s="85"/>
      <c r="S8" s="85"/>
      <c r="T8" s="85"/>
      <c r="U8" s="85"/>
      <c r="V8" s="85"/>
      <c r="W8" s="85"/>
    </row>
    <row r="9" spans="1:23" s="48" customFormat="1" ht="22.05" customHeight="1" x14ac:dyDescent="0.25">
      <c r="A9" s="65">
        <v>4.5999999999999996</v>
      </c>
      <c r="B9" s="94" t="s">
        <v>90</v>
      </c>
      <c r="C9" s="50" t="s">
        <v>249</v>
      </c>
      <c r="D9" s="68">
        <v>50</v>
      </c>
      <c r="E9" s="68">
        <v>1</v>
      </c>
      <c r="F9" s="97">
        <f t="shared" si="0"/>
        <v>50</v>
      </c>
      <c r="G9" s="63"/>
      <c r="H9" s="85"/>
      <c r="I9" s="85"/>
      <c r="J9" s="85"/>
      <c r="K9" s="85"/>
      <c r="L9" s="85"/>
      <c r="M9" s="85"/>
      <c r="N9" s="85"/>
      <c r="O9" s="85"/>
      <c r="P9" s="85"/>
      <c r="Q9" s="85"/>
      <c r="R9" s="85"/>
      <c r="S9" s="85"/>
      <c r="T9" s="85"/>
      <c r="U9" s="85"/>
      <c r="V9" s="85"/>
      <c r="W9" s="85"/>
    </row>
    <row r="10" spans="1:23" s="48" customFormat="1" ht="28.05" customHeight="1" x14ac:dyDescent="0.25">
      <c r="A10" s="65">
        <v>4.7</v>
      </c>
      <c r="B10" s="83" t="s">
        <v>378</v>
      </c>
      <c r="C10" s="50" t="s">
        <v>250</v>
      </c>
      <c r="D10" s="68">
        <v>50</v>
      </c>
      <c r="E10" s="68">
        <v>1</v>
      </c>
      <c r="F10" s="97">
        <f t="shared" si="0"/>
        <v>50</v>
      </c>
      <c r="G10" s="63"/>
      <c r="H10" s="85"/>
      <c r="I10" s="85"/>
      <c r="J10" s="85"/>
      <c r="K10" s="85"/>
      <c r="L10" s="85"/>
      <c r="M10" s="85"/>
      <c r="N10" s="85"/>
      <c r="O10" s="85"/>
      <c r="P10" s="85"/>
      <c r="Q10" s="85"/>
      <c r="R10" s="85"/>
      <c r="S10" s="85"/>
      <c r="T10" s="85"/>
      <c r="U10" s="85"/>
      <c r="V10" s="85"/>
      <c r="W10" s="85"/>
    </row>
    <row r="11" spans="1:23" s="48" customFormat="1" ht="37.5" customHeight="1" x14ac:dyDescent="0.25">
      <c r="A11" s="65">
        <v>4.8</v>
      </c>
      <c r="B11" s="127" t="s">
        <v>371</v>
      </c>
      <c r="C11" s="50" t="s">
        <v>370</v>
      </c>
      <c r="D11" s="68">
        <v>150</v>
      </c>
      <c r="E11" s="68">
        <f>E5/100</f>
        <v>1000</v>
      </c>
      <c r="F11" s="97">
        <f t="shared" si="0"/>
        <v>150000</v>
      </c>
      <c r="G11" s="63"/>
      <c r="H11" s="85"/>
      <c r="I11" s="85"/>
      <c r="J11" s="85"/>
      <c r="K11" s="85"/>
      <c r="L11" s="85"/>
      <c r="M11" s="85"/>
      <c r="N11" s="85"/>
      <c r="O11" s="85"/>
      <c r="P11" s="85"/>
      <c r="Q11" s="85"/>
      <c r="R11" s="85"/>
      <c r="S11" s="85"/>
      <c r="T11" s="85"/>
      <c r="U11" s="85"/>
      <c r="V11" s="85"/>
      <c r="W11" s="85"/>
    </row>
    <row r="12" spans="1:23" s="48" customFormat="1" ht="25.95" customHeight="1" x14ac:dyDescent="0.25">
      <c r="A12" s="65">
        <v>4.9000000000000004</v>
      </c>
      <c r="B12" s="83" t="s">
        <v>260</v>
      </c>
      <c r="C12" s="50"/>
      <c r="D12" s="68">
        <v>50</v>
      </c>
      <c r="E12" s="68">
        <v>1</v>
      </c>
      <c r="F12" s="97">
        <f t="shared" si="0"/>
        <v>50</v>
      </c>
      <c r="G12" s="63"/>
      <c r="H12" s="85"/>
      <c r="I12" s="85"/>
      <c r="J12" s="85"/>
      <c r="K12" s="85"/>
      <c r="L12" s="85"/>
      <c r="M12" s="85"/>
      <c r="N12" s="85"/>
      <c r="O12" s="85"/>
      <c r="P12" s="85"/>
      <c r="Q12" s="85"/>
      <c r="R12" s="85"/>
      <c r="S12" s="85"/>
      <c r="T12" s="85"/>
      <c r="U12" s="85"/>
      <c r="V12" s="85"/>
      <c r="W12" s="85"/>
    </row>
    <row r="13" spans="1:23" s="48" customFormat="1" ht="22.05" customHeight="1" x14ac:dyDescent="0.25">
      <c r="A13" s="173">
        <v>4.0999999999999996</v>
      </c>
      <c r="B13" s="94" t="s">
        <v>139</v>
      </c>
      <c r="C13" s="50"/>
      <c r="D13" s="68">
        <v>50</v>
      </c>
      <c r="E13" s="68">
        <v>1</v>
      </c>
      <c r="F13" s="97">
        <f t="shared" si="0"/>
        <v>50</v>
      </c>
      <c r="G13" s="63" t="s">
        <v>263</v>
      </c>
      <c r="H13" s="85"/>
      <c r="I13" s="85"/>
      <c r="J13" s="85"/>
      <c r="K13" s="85"/>
      <c r="L13" s="85"/>
      <c r="M13" s="85"/>
      <c r="N13" s="85"/>
      <c r="O13" s="85"/>
      <c r="P13" s="85"/>
      <c r="Q13" s="85"/>
      <c r="R13" s="85"/>
      <c r="S13" s="85"/>
      <c r="T13" s="85"/>
      <c r="U13" s="85"/>
      <c r="V13" s="85"/>
      <c r="W13" s="85"/>
    </row>
    <row r="14" spans="1:23" s="48" customFormat="1" ht="22.05" customHeight="1" x14ac:dyDescent="0.25">
      <c r="A14" s="65"/>
      <c r="B14" s="94"/>
      <c r="C14" s="50"/>
      <c r="D14" s="137"/>
      <c r="E14" s="137"/>
      <c r="F14" s="97">
        <f t="shared" si="0"/>
        <v>0</v>
      </c>
      <c r="G14" s="63"/>
      <c r="H14" s="85"/>
      <c r="I14" s="85"/>
      <c r="J14" s="85"/>
      <c r="K14" s="85"/>
      <c r="L14" s="85"/>
      <c r="M14" s="85"/>
      <c r="N14" s="85"/>
      <c r="O14" s="85"/>
      <c r="P14" s="85"/>
      <c r="Q14" s="85"/>
      <c r="R14" s="85"/>
      <c r="S14" s="85"/>
      <c r="T14" s="85"/>
      <c r="U14" s="85"/>
      <c r="V14" s="85"/>
      <c r="W14" s="85"/>
    </row>
    <row r="15" spans="1:23" s="48" customFormat="1" ht="19.95" customHeight="1" x14ac:dyDescent="0.3">
      <c r="A15" s="59" t="s">
        <v>245</v>
      </c>
      <c r="B15" s="60"/>
      <c r="C15" s="60"/>
      <c r="D15" s="60"/>
      <c r="E15" s="60"/>
      <c r="F15" s="53">
        <f>SUM(F4:F14)</f>
        <v>1700400</v>
      </c>
      <c r="G15" s="53"/>
      <c r="H15" s="85"/>
      <c r="I15" s="85"/>
      <c r="J15" s="85"/>
      <c r="K15" s="85"/>
      <c r="L15" s="85"/>
      <c r="M15" s="85"/>
      <c r="N15" s="85"/>
      <c r="O15" s="85"/>
      <c r="P15" s="85"/>
      <c r="Q15" s="85"/>
      <c r="R15" s="85"/>
      <c r="S15" s="85"/>
      <c r="T15" s="85"/>
      <c r="U15" s="85"/>
      <c r="V15" s="85"/>
      <c r="W15" s="85"/>
    </row>
    <row r="16" spans="1:23" s="48" customFormat="1" ht="18" customHeight="1" x14ac:dyDescent="0.3">
      <c r="A16" s="85"/>
      <c r="B16" s="85"/>
      <c r="C16" s="85"/>
      <c r="D16" s="85"/>
      <c r="E16" s="85"/>
      <c r="F16" s="149"/>
      <c r="G16" s="85"/>
      <c r="H16" s="85"/>
      <c r="I16" s="85"/>
      <c r="J16" s="85"/>
      <c r="K16" s="85"/>
      <c r="L16" s="85"/>
      <c r="M16" s="85"/>
      <c r="N16" s="85"/>
      <c r="O16" s="85"/>
      <c r="P16" s="85"/>
      <c r="Q16" s="85"/>
      <c r="R16" s="85"/>
      <c r="S16" s="85"/>
      <c r="T16" s="85"/>
      <c r="U16" s="85"/>
      <c r="V16" s="85"/>
      <c r="W16" s="85"/>
    </row>
    <row r="17" spans="1:23" s="48" customFormat="1" ht="38.25" customHeight="1" x14ac:dyDescent="0.3">
      <c r="A17" s="80"/>
      <c r="B17" s="80"/>
      <c r="C17" s="80"/>
      <c r="D17" s="80"/>
      <c r="E17" s="80"/>
      <c r="F17" s="80"/>
      <c r="G17" s="80"/>
      <c r="H17" s="85"/>
      <c r="I17" s="85"/>
      <c r="J17" s="85"/>
      <c r="K17" s="85"/>
      <c r="L17" s="85"/>
      <c r="M17" s="85"/>
      <c r="N17" s="85"/>
      <c r="O17" s="85"/>
      <c r="P17" s="85"/>
      <c r="Q17" s="85"/>
      <c r="R17" s="85"/>
      <c r="S17" s="85"/>
      <c r="T17" s="85"/>
      <c r="U17" s="85"/>
      <c r="V17" s="85"/>
      <c r="W17" s="85"/>
    </row>
  </sheetData>
  <mergeCells count="1">
    <mergeCell ref="A1:G1"/>
  </mergeCells>
  <pageMargins left="0.7" right="0.7" top="0.75" bottom="0.75" header="0.3" footer="0.3"/>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opLeftCell="A23" zoomScaleNormal="100" workbookViewId="0">
      <selection activeCell="A47" sqref="A47"/>
    </sheetView>
  </sheetViews>
  <sheetFormatPr defaultColWidth="10.6640625" defaultRowHeight="14.4" x14ac:dyDescent="0.3"/>
  <cols>
    <col min="1" max="1" width="7.44140625" style="162" customWidth="1"/>
    <col min="2" max="2" width="31.33203125" style="162" customWidth="1"/>
    <col min="3" max="3" width="19.77734375" style="162" customWidth="1"/>
    <col min="4" max="4" width="10.6640625" style="162"/>
    <col min="5" max="5" width="10.44140625" style="162" customWidth="1"/>
    <col min="6" max="6" width="10.6640625" style="162"/>
    <col min="7" max="7" width="23.6640625" style="162" customWidth="1"/>
    <col min="8" max="8" width="10.6640625" style="162"/>
  </cols>
  <sheetData>
    <row r="1" spans="1:7" ht="22.05" customHeight="1" x14ac:dyDescent="0.3">
      <c r="A1" s="251" t="s">
        <v>365</v>
      </c>
      <c r="B1" s="252"/>
      <c r="C1" s="252"/>
      <c r="D1" s="252"/>
      <c r="E1" s="252"/>
      <c r="F1" s="252"/>
      <c r="G1" s="252"/>
    </row>
    <row r="3" spans="1:7" x14ac:dyDescent="0.3">
      <c r="A3" s="119" t="s">
        <v>78</v>
      </c>
      <c r="B3" s="119" t="s">
        <v>80</v>
      </c>
      <c r="C3" s="119" t="s">
        <v>170</v>
      </c>
      <c r="D3" s="263" t="s">
        <v>169</v>
      </c>
      <c r="E3" s="263"/>
      <c r="F3" s="263"/>
      <c r="G3" s="263"/>
    </row>
    <row r="4" spans="1:7" ht="21" customHeight="1" x14ac:dyDescent="0.3">
      <c r="A4" s="201">
        <f>+A15</f>
        <v>5.0999999999999996</v>
      </c>
      <c r="B4" s="50" t="str">
        <f>+B15</f>
        <v>Pre-season Preparation Activities</v>
      </c>
      <c r="C4" s="96">
        <f>+F22</f>
        <v>700</v>
      </c>
      <c r="D4" s="264" t="s">
        <v>338</v>
      </c>
      <c r="E4" s="265"/>
      <c r="F4" s="265"/>
      <c r="G4" s="266"/>
    </row>
    <row r="5" spans="1:7" ht="19.95" customHeight="1" x14ac:dyDescent="0.3">
      <c r="A5" s="201">
        <f>+A25</f>
        <v>5.2</v>
      </c>
      <c r="B5" s="50" t="str">
        <f>+B25</f>
        <v>Planting and Monitoring Activities</v>
      </c>
      <c r="C5" s="96">
        <f>+F32</f>
        <v>1200</v>
      </c>
      <c r="D5" s="264" t="s">
        <v>339</v>
      </c>
      <c r="E5" s="265"/>
      <c r="F5" s="265"/>
      <c r="G5" s="266"/>
    </row>
    <row r="6" spans="1:7" ht="21" customHeight="1" x14ac:dyDescent="0.3">
      <c r="A6" s="201">
        <f>+A35</f>
        <v>5.3</v>
      </c>
      <c r="B6" s="50" t="str">
        <f>+B35</f>
        <v>Procurement Activities</v>
      </c>
      <c r="C6" s="96">
        <f>+F43</f>
        <v>1000</v>
      </c>
      <c r="D6" s="264" t="s">
        <v>340</v>
      </c>
      <c r="E6" s="265"/>
      <c r="F6" s="265"/>
      <c r="G6" s="266"/>
    </row>
    <row r="7" spans="1:7" x14ac:dyDescent="0.3">
      <c r="A7" s="201">
        <f>+A46</f>
        <v>5.4</v>
      </c>
      <c r="B7" s="50" t="str">
        <f>+B46</f>
        <v>Other Activities [TBD]</v>
      </c>
      <c r="C7" s="96">
        <f>+F53</f>
        <v>800</v>
      </c>
      <c r="D7" s="264" t="s">
        <v>341</v>
      </c>
      <c r="E7" s="265"/>
      <c r="F7" s="265"/>
      <c r="G7" s="266"/>
    </row>
    <row r="8" spans="1:7" x14ac:dyDescent="0.3">
      <c r="A8" s="66"/>
      <c r="B8" s="50"/>
      <c r="C8" s="96"/>
      <c r="D8" s="264"/>
      <c r="E8" s="265"/>
      <c r="F8" s="265"/>
      <c r="G8" s="266"/>
    </row>
    <row r="9" spans="1:7" x14ac:dyDescent="0.3">
      <c r="A9" s="66"/>
      <c r="B9" s="50"/>
      <c r="C9" s="96"/>
      <c r="D9" s="264"/>
      <c r="E9" s="265"/>
      <c r="F9" s="265"/>
      <c r="G9" s="266"/>
    </row>
    <row r="10" spans="1:7" x14ac:dyDescent="0.3">
      <c r="A10" s="59" t="s">
        <v>196</v>
      </c>
      <c r="B10" s="69"/>
      <c r="C10" s="53">
        <f>SUM(C4:C9)</f>
        <v>3700</v>
      </c>
      <c r="D10" s="267"/>
      <c r="E10" s="267"/>
      <c r="F10" s="267"/>
      <c r="G10" s="267"/>
    </row>
    <row r="11" spans="1:7" x14ac:dyDescent="0.3">
      <c r="A11" s="75"/>
      <c r="B11" s="76"/>
      <c r="C11" s="75"/>
      <c r="D11" s="75"/>
      <c r="E11" s="75"/>
      <c r="F11" s="77"/>
      <c r="G11" s="78"/>
    </row>
    <row r="12" spans="1:7" x14ac:dyDescent="0.3">
      <c r="A12" s="75"/>
      <c r="B12" s="76"/>
      <c r="C12" s="75"/>
      <c r="D12" s="75"/>
      <c r="E12" s="75"/>
      <c r="F12" s="77"/>
      <c r="G12" s="78"/>
    </row>
    <row r="13" spans="1:7" x14ac:dyDescent="0.3">
      <c r="A13" s="258" t="s">
        <v>163</v>
      </c>
      <c r="B13" s="258"/>
      <c r="C13" s="81"/>
      <c r="D13" s="81"/>
      <c r="E13" s="81"/>
      <c r="F13" s="81"/>
      <c r="G13" s="81"/>
    </row>
    <row r="14" spans="1:7" x14ac:dyDescent="0.3">
      <c r="A14" s="85"/>
      <c r="B14" s="81"/>
      <c r="C14" s="85"/>
      <c r="D14" s="85"/>
      <c r="E14" s="85"/>
      <c r="F14" s="85"/>
      <c r="G14" s="85"/>
    </row>
    <row r="15" spans="1:7" x14ac:dyDescent="0.3">
      <c r="A15" s="92">
        <v>5.0999999999999996</v>
      </c>
      <c r="B15" s="255" t="s">
        <v>356</v>
      </c>
      <c r="C15" s="272"/>
      <c r="D15" s="272"/>
      <c r="E15" s="272"/>
      <c r="F15" s="272"/>
      <c r="G15" s="273"/>
    </row>
    <row r="16" spans="1:7" ht="26.4" x14ac:dyDescent="0.3">
      <c r="A16" s="72" t="s">
        <v>192</v>
      </c>
      <c r="B16" s="72" t="s">
        <v>342</v>
      </c>
      <c r="C16" s="72" t="s">
        <v>82</v>
      </c>
      <c r="D16" s="72" t="s">
        <v>81</v>
      </c>
      <c r="E16" s="72" t="s">
        <v>83</v>
      </c>
      <c r="F16" s="72" t="s">
        <v>170</v>
      </c>
      <c r="G16" s="126" t="s">
        <v>138</v>
      </c>
    </row>
    <row r="17" spans="1:7" x14ac:dyDescent="0.3">
      <c r="A17" s="163"/>
      <c r="B17" s="150" t="s">
        <v>343</v>
      </c>
      <c r="C17" s="234" t="s">
        <v>252</v>
      </c>
      <c r="D17" s="168">
        <v>100</v>
      </c>
      <c r="E17" s="168">
        <v>2</v>
      </c>
      <c r="F17" s="164">
        <f>+E17*D17</f>
        <v>200</v>
      </c>
      <c r="G17" s="163"/>
    </row>
    <row r="18" spans="1:7" x14ac:dyDescent="0.3">
      <c r="A18" s="163"/>
      <c r="B18" s="150" t="s">
        <v>344</v>
      </c>
      <c r="C18" s="234" t="s">
        <v>252</v>
      </c>
      <c r="D18" s="168">
        <v>100</v>
      </c>
      <c r="E18" s="168">
        <v>1</v>
      </c>
      <c r="F18" s="164">
        <f t="shared" ref="F18:F20" si="0">+E18*D18</f>
        <v>100</v>
      </c>
      <c r="G18" s="163"/>
    </row>
    <row r="19" spans="1:7" x14ac:dyDescent="0.3">
      <c r="A19" s="163"/>
      <c r="B19" s="150" t="s">
        <v>345</v>
      </c>
      <c r="C19" s="234" t="s">
        <v>252</v>
      </c>
      <c r="D19" s="168">
        <v>100</v>
      </c>
      <c r="E19" s="168">
        <v>1</v>
      </c>
      <c r="F19" s="164">
        <f t="shared" si="0"/>
        <v>100</v>
      </c>
      <c r="G19" s="163"/>
    </row>
    <row r="20" spans="1:7" ht="27" x14ac:dyDescent="0.3">
      <c r="A20" s="163"/>
      <c r="B20" s="83" t="s">
        <v>96</v>
      </c>
      <c r="C20" s="234"/>
      <c r="D20" s="168">
        <v>100</v>
      </c>
      <c r="E20" s="168">
        <v>3</v>
      </c>
      <c r="F20" s="164">
        <f t="shared" si="0"/>
        <v>300</v>
      </c>
      <c r="G20" s="175" t="s">
        <v>253</v>
      </c>
    </row>
    <row r="21" spans="1:7" x14ac:dyDescent="0.3">
      <c r="A21" s="163"/>
      <c r="B21" s="150"/>
      <c r="C21" s="234"/>
      <c r="D21" s="163"/>
      <c r="E21" s="163"/>
      <c r="F21" s="164"/>
      <c r="G21" s="163"/>
    </row>
    <row r="22" spans="1:7" x14ac:dyDescent="0.3">
      <c r="A22" s="59" t="s">
        <v>197</v>
      </c>
      <c r="B22" s="69"/>
      <c r="C22" s="53"/>
      <c r="D22" s="147"/>
      <c r="E22" s="147"/>
      <c r="F22" s="151">
        <f>SUM(F17:F21)</f>
        <v>700</v>
      </c>
      <c r="G22" s="147"/>
    </row>
    <row r="25" spans="1:7" x14ac:dyDescent="0.3">
      <c r="A25" s="92">
        <v>5.2</v>
      </c>
      <c r="B25" s="255" t="s">
        <v>194</v>
      </c>
      <c r="C25" s="272"/>
      <c r="D25" s="272"/>
      <c r="E25" s="272"/>
      <c r="F25" s="272"/>
      <c r="G25" s="273"/>
    </row>
    <row r="26" spans="1:7" ht="26.4" x14ac:dyDescent="0.3">
      <c r="A26" s="72" t="s">
        <v>192</v>
      </c>
      <c r="B26" s="72" t="s">
        <v>342</v>
      </c>
      <c r="C26" s="72" t="s">
        <v>82</v>
      </c>
      <c r="D26" s="72" t="s">
        <v>81</v>
      </c>
      <c r="E26" s="72" t="s">
        <v>83</v>
      </c>
      <c r="F26" s="72" t="s">
        <v>170</v>
      </c>
      <c r="G26" s="126" t="s">
        <v>138</v>
      </c>
    </row>
    <row r="27" spans="1:7" x14ac:dyDescent="0.3">
      <c r="A27" s="163"/>
      <c r="B27" s="150" t="s">
        <v>343</v>
      </c>
      <c r="C27" s="234" t="s">
        <v>252</v>
      </c>
      <c r="D27" s="168">
        <v>100</v>
      </c>
      <c r="E27" s="168">
        <v>1</v>
      </c>
      <c r="F27" s="164">
        <f>+E27*D27</f>
        <v>100</v>
      </c>
      <c r="G27" s="163"/>
    </row>
    <row r="28" spans="1:7" x14ac:dyDescent="0.3">
      <c r="A28" s="163"/>
      <c r="B28" s="150" t="s">
        <v>344</v>
      </c>
      <c r="C28" s="234" t="s">
        <v>252</v>
      </c>
      <c r="D28" s="168">
        <v>100</v>
      </c>
      <c r="E28" s="168">
        <v>1</v>
      </c>
      <c r="F28" s="164">
        <f t="shared" ref="F28:F30" si="1">+E28*D28</f>
        <v>100</v>
      </c>
      <c r="G28" s="163"/>
    </row>
    <row r="29" spans="1:7" x14ac:dyDescent="0.3">
      <c r="A29" s="163"/>
      <c r="B29" s="150" t="s">
        <v>345</v>
      </c>
      <c r="C29" s="234" t="s">
        <v>252</v>
      </c>
      <c r="D29" s="168">
        <v>100</v>
      </c>
      <c r="E29" s="168">
        <v>5</v>
      </c>
      <c r="F29" s="164">
        <f t="shared" si="1"/>
        <v>500</v>
      </c>
      <c r="G29" s="163"/>
    </row>
    <row r="30" spans="1:7" ht="27" x14ac:dyDescent="0.3">
      <c r="A30" s="163"/>
      <c r="B30" s="83" t="s">
        <v>96</v>
      </c>
      <c r="C30" s="234"/>
      <c r="D30" s="168">
        <v>100</v>
      </c>
      <c r="E30" s="168">
        <v>5</v>
      </c>
      <c r="F30" s="164">
        <f t="shared" si="1"/>
        <v>500</v>
      </c>
      <c r="G30" s="175" t="s">
        <v>253</v>
      </c>
    </row>
    <row r="31" spans="1:7" x14ac:dyDescent="0.3">
      <c r="A31" s="163"/>
      <c r="B31" s="150"/>
      <c r="C31" s="234"/>
      <c r="D31" s="163"/>
      <c r="E31" s="163"/>
      <c r="F31" s="164"/>
      <c r="G31" s="163"/>
    </row>
    <row r="32" spans="1:7" x14ac:dyDescent="0.3">
      <c r="A32" s="59" t="s">
        <v>198</v>
      </c>
      <c r="B32" s="69"/>
      <c r="C32" s="53"/>
      <c r="D32" s="147"/>
      <c r="E32" s="147"/>
      <c r="F32" s="151">
        <f>SUM(F27:F31)</f>
        <v>1200</v>
      </c>
      <c r="G32" s="147"/>
    </row>
    <row r="35" spans="1:7" x14ac:dyDescent="0.3">
      <c r="A35" s="92">
        <v>5.3</v>
      </c>
      <c r="B35" s="255" t="s">
        <v>195</v>
      </c>
      <c r="C35" s="272"/>
      <c r="D35" s="272"/>
      <c r="E35" s="272"/>
      <c r="F35" s="272"/>
      <c r="G35" s="273"/>
    </row>
    <row r="36" spans="1:7" ht="26.4" x14ac:dyDescent="0.3">
      <c r="A36" s="72" t="s">
        <v>192</v>
      </c>
      <c r="B36" s="72" t="s">
        <v>342</v>
      </c>
      <c r="C36" s="72" t="s">
        <v>82</v>
      </c>
      <c r="D36" s="72" t="s">
        <v>81</v>
      </c>
      <c r="E36" s="72" t="s">
        <v>83</v>
      </c>
      <c r="F36" s="72" t="s">
        <v>170</v>
      </c>
      <c r="G36" s="126" t="s">
        <v>138</v>
      </c>
    </row>
    <row r="37" spans="1:7" x14ac:dyDescent="0.3">
      <c r="A37" s="163"/>
      <c r="B37" s="150" t="s">
        <v>343</v>
      </c>
      <c r="C37" s="234" t="s">
        <v>252</v>
      </c>
      <c r="D37" s="168">
        <v>100</v>
      </c>
      <c r="E37" s="168">
        <v>3</v>
      </c>
      <c r="F37" s="164">
        <f>+E37*D37</f>
        <v>300</v>
      </c>
      <c r="G37" s="163"/>
    </row>
    <row r="38" spans="1:7" x14ac:dyDescent="0.3">
      <c r="A38" s="163"/>
      <c r="B38" s="150" t="s">
        <v>344</v>
      </c>
      <c r="C38" s="234" t="s">
        <v>252</v>
      </c>
      <c r="D38" s="168">
        <v>100</v>
      </c>
      <c r="E38" s="168">
        <v>2</v>
      </c>
      <c r="F38" s="164">
        <f t="shared" ref="F38:F41" si="2">+E38*D38</f>
        <v>200</v>
      </c>
      <c r="G38" s="163"/>
    </row>
    <row r="39" spans="1:7" x14ac:dyDescent="0.3">
      <c r="A39" s="163"/>
      <c r="B39" s="150" t="s">
        <v>345</v>
      </c>
      <c r="C39" s="234" t="s">
        <v>252</v>
      </c>
      <c r="D39" s="168">
        <v>100</v>
      </c>
      <c r="E39" s="168">
        <v>1</v>
      </c>
      <c r="F39" s="164">
        <f t="shared" si="2"/>
        <v>100</v>
      </c>
      <c r="G39" s="163"/>
    </row>
    <row r="40" spans="1:7" ht="26.4" x14ac:dyDescent="0.3">
      <c r="A40" s="163"/>
      <c r="B40" s="83" t="s">
        <v>96</v>
      </c>
      <c r="C40" s="234"/>
      <c r="D40" s="168">
        <v>100</v>
      </c>
      <c r="E40" s="168">
        <v>2</v>
      </c>
      <c r="F40" s="164">
        <f t="shared" si="2"/>
        <v>200</v>
      </c>
      <c r="G40" s="175"/>
    </row>
    <row r="41" spans="1:7" x14ac:dyDescent="0.3">
      <c r="A41" s="163"/>
      <c r="B41" s="83" t="s">
        <v>254</v>
      </c>
      <c r="C41" s="234"/>
      <c r="D41" s="168">
        <v>100</v>
      </c>
      <c r="E41" s="168">
        <v>2</v>
      </c>
      <c r="F41" s="164">
        <f t="shared" si="2"/>
        <v>200</v>
      </c>
      <c r="G41" s="175"/>
    </row>
    <row r="42" spans="1:7" x14ac:dyDescent="0.3">
      <c r="A42" s="163"/>
      <c r="B42" s="150"/>
      <c r="C42" s="163"/>
      <c r="D42" s="163"/>
      <c r="E42" s="163"/>
      <c r="F42" s="164"/>
      <c r="G42" s="163"/>
    </row>
    <row r="43" spans="1:7" x14ac:dyDescent="0.3">
      <c r="A43" s="59" t="s">
        <v>199</v>
      </c>
      <c r="B43" s="69"/>
      <c r="C43" s="53"/>
      <c r="D43" s="147"/>
      <c r="E43" s="147"/>
      <c r="F43" s="151">
        <f>SUM(F37:F42)</f>
        <v>1000</v>
      </c>
      <c r="G43" s="147"/>
    </row>
    <row r="46" spans="1:7" x14ac:dyDescent="0.3">
      <c r="A46" s="92">
        <v>5.4</v>
      </c>
      <c r="B46" s="255" t="s">
        <v>201</v>
      </c>
      <c r="C46" s="272"/>
      <c r="D46" s="272"/>
      <c r="E46" s="272"/>
      <c r="F46" s="272"/>
      <c r="G46" s="273"/>
    </row>
    <row r="47" spans="1:7" ht="26.4" x14ac:dyDescent="0.3">
      <c r="A47" s="72" t="s">
        <v>192</v>
      </c>
      <c r="B47" s="72" t="s">
        <v>342</v>
      </c>
      <c r="C47" s="72" t="s">
        <v>82</v>
      </c>
      <c r="D47" s="72" t="s">
        <v>81</v>
      </c>
      <c r="E47" s="72" t="s">
        <v>83</v>
      </c>
      <c r="F47" s="72" t="s">
        <v>170</v>
      </c>
      <c r="G47" s="126" t="s">
        <v>138</v>
      </c>
    </row>
    <row r="48" spans="1:7" x14ac:dyDescent="0.3">
      <c r="A48" s="163"/>
      <c r="B48" s="150" t="s">
        <v>343</v>
      </c>
      <c r="C48" s="234" t="s">
        <v>252</v>
      </c>
      <c r="D48" s="168">
        <v>100</v>
      </c>
      <c r="E48" s="168">
        <v>3</v>
      </c>
      <c r="F48" s="164">
        <f>+E48*D48</f>
        <v>300</v>
      </c>
      <c r="G48" s="163"/>
    </row>
    <row r="49" spans="1:7" x14ac:dyDescent="0.3">
      <c r="A49" s="163"/>
      <c r="B49" s="150" t="s">
        <v>344</v>
      </c>
      <c r="C49" s="234" t="s">
        <v>252</v>
      </c>
      <c r="D49" s="168">
        <v>100</v>
      </c>
      <c r="E49" s="168">
        <v>2</v>
      </c>
      <c r="F49" s="164">
        <f t="shared" ref="F49:F51" si="3">+E49*D49</f>
        <v>200</v>
      </c>
      <c r="G49" s="163"/>
    </row>
    <row r="50" spans="1:7" x14ac:dyDescent="0.3">
      <c r="A50" s="163"/>
      <c r="B50" s="150" t="s">
        <v>345</v>
      </c>
      <c r="C50" s="234" t="s">
        <v>252</v>
      </c>
      <c r="D50" s="168">
        <v>100</v>
      </c>
      <c r="E50" s="168">
        <v>1</v>
      </c>
      <c r="F50" s="164">
        <f t="shared" si="3"/>
        <v>100</v>
      </c>
      <c r="G50" s="163"/>
    </row>
    <row r="51" spans="1:7" ht="27" x14ac:dyDescent="0.3">
      <c r="A51" s="163"/>
      <c r="B51" s="83" t="s">
        <v>96</v>
      </c>
      <c r="C51" s="234"/>
      <c r="D51" s="168">
        <v>100</v>
      </c>
      <c r="E51" s="168">
        <v>2</v>
      </c>
      <c r="F51" s="164">
        <f t="shared" si="3"/>
        <v>200</v>
      </c>
      <c r="G51" s="175" t="s">
        <v>253</v>
      </c>
    </row>
    <row r="52" spans="1:7" x14ac:dyDescent="0.3">
      <c r="A52" s="163"/>
      <c r="B52" s="150"/>
      <c r="C52" s="163"/>
      <c r="D52" s="163"/>
      <c r="E52" s="163"/>
      <c r="F52" s="164"/>
      <c r="G52" s="163"/>
    </row>
    <row r="53" spans="1:7" x14ac:dyDescent="0.3">
      <c r="A53" s="59" t="s">
        <v>199</v>
      </c>
      <c r="B53" s="69"/>
      <c r="C53" s="53"/>
      <c r="D53" s="153"/>
      <c r="E53" s="153"/>
      <c r="F53" s="151">
        <f>SUM(F48:F52)</f>
        <v>800</v>
      </c>
      <c r="G53" s="153"/>
    </row>
  </sheetData>
  <mergeCells count="14">
    <mergeCell ref="B46:G46"/>
    <mergeCell ref="D7:G7"/>
    <mergeCell ref="D8:G8"/>
    <mergeCell ref="D9:G9"/>
    <mergeCell ref="B25:G25"/>
    <mergeCell ref="B35:G35"/>
    <mergeCell ref="D10:G10"/>
    <mergeCell ref="A13:B13"/>
    <mergeCell ref="B15:G15"/>
    <mergeCell ref="A1:G1"/>
    <mergeCell ref="D3:G3"/>
    <mergeCell ref="D4:G4"/>
    <mergeCell ref="D5:G5"/>
    <mergeCell ref="D6:G6"/>
  </mergeCells>
  <pageMargins left="0.7" right="0.7" top="0.75" bottom="0.75" header="0.3" footer="0.3"/>
  <pageSetup paperSize="9" orientation="landscape"/>
  <rowBreaks count="1" manualBreakCount="1">
    <brk id="24"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Normal="100" workbookViewId="0">
      <selection activeCell="C23" sqref="C23"/>
    </sheetView>
  </sheetViews>
  <sheetFormatPr defaultColWidth="10.6640625" defaultRowHeight="14.4" x14ac:dyDescent="0.3"/>
  <cols>
    <col min="1" max="1" width="9.109375" style="162" customWidth="1"/>
    <col min="2" max="2" width="30" style="162" customWidth="1"/>
    <col min="3" max="3" width="37" style="162" customWidth="1"/>
    <col min="4" max="4" width="9.77734375" style="162" customWidth="1"/>
    <col min="5" max="5" width="7.6640625" style="162" customWidth="1"/>
    <col min="6" max="6" width="10.6640625" style="162"/>
    <col min="7" max="7" width="29.109375" style="162" customWidth="1"/>
    <col min="8" max="8" width="10.6640625" style="162"/>
  </cols>
  <sheetData>
    <row r="1" spans="1:8" ht="28.95" customHeight="1" x14ac:dyDescent="0.3">
      <c r="A1" s="251" t="s">
        <v>366</v>
      </c>
      <c r="B1" s="252"/>
      <c r="C1" s="252"/>
      <c r="D1" s="252"/>
      <c r="E1" s="252"/>
      <c r="F1" s="252"/>
      <c r="G1" s="252"/>
    </row>
    <row r="3" spans="1:8" x14ac:dyDescent="0.3">
      <c r="A3" s="152">
        <v>6</v>
      </c>
      <c r="B3" s="110" t="s">
        <v>316</v>
      </c>
      <c r="C3" s="111"/>
      <c r="D3" s="112"/>
      <c r="E3" s="112"/>
      <c r="F3" s="112"/>
      <c r="G3" s="111"/>
    </row>
    <row r="4" spans="1:8" ht="26.4" x14ac:dyDescent="0.3">
      <c r="A4" s="72" t="s">
        <v>192</v>
      </c>
      <c r="B4" s="72" t="s">
        <v>256</v>
      </c>
      <c r="C4" s="72" t="s">
        <v>82</v>
      </c>
      <c r="D4" s="72" t="s">
        <v>81</v>
      </c>
      <c r="E4" s="72" t="s">
        <v>83</v>
      </c>
      <c r="F4" s="72" t="s">
        <v>170</v>
      </c>
      <c r="G4" s="126" t="s">
        <v>138</v>
      </c>
    </row>
    <row r="5" spans="1:8" x14ac:dyDescent="0.3">
      <c r="A5" s="65">
        <v>6.1</v>
      </c>
      <c r="B5" s="161" t="s">
        <v>97</v>
      </c>
      <c r="C5" s="50" t="s">
        <v>205</v>
      </c>
      <c r="D5" s="68">
        <v>100</v>
      </c>
      <c r="E5" s="68">
        <v>1</v>
      </c>
      <c r="F5" s="165">
        <f>E5*D5</f>
        <v>100</v>
      </c>
      <c r="G5" s="63"/>
    </row>
    <row r="6" spans="1:8" x14ac:dyDescent="0.3">
      <c r="A6" s="65">
        <v>6.2</v>
      </c>
      <c r="B6" s="161" t="s">
        <v>98</v>
      </c>
      <c r="C6" s="50" t="s">
        <v>206</v>
      </c>
      <c r="D6" s="68">
        <v>100</v>
      </c>
      <c r="E6" s="68">
        <v>1</v>
      </c>
      <c r="F6" s="165">
        <f t="shared" ref="F6:F14" si="0">E6*D6</f>
        <v>100</v>
      </c>
      <c r="G6" s="63"/>
    </row>
    <row r="7" spans="1:8" x14ac:dyDescent="0.3">
      <c r="A7" s="65">
        <v>6.3</v>
      </c>
      <c r="B7" s="161" t="s">
        <v>99</v>
      </c>
      <c r="C7" s="50" t="s">
        <v>207</v>
      </c>
      <c r="D7" s="68">
        <v>100</v>
      </c>
      <c r="E7" s="68">
        <v>1</v>
      </c>
      <c r="F7" s="165">
        <f t="shared" si="0"/>
        <v>100</v>
      </c>
      <c r="G7" s="63"/>
    </row>
    <row r="8" spans="1:8" x14ac:dyDescent="0.3">
      <c r="A8" s="65">
        <v>6.4</v>
      </c>
      <c r="B8" s="94" t="s">
        <v>204</v>
      </c>
      <c r="C8" s="50" t="s">
        <v>384</v>
      </c>
      <c r="D8" s="68">
        <v>100</v>
      </c>
      <c r="E8" s="68">
        <v>1</v>
      </c>
      <c r="F8" s="165">
        <f t="shared" si="0"/>
        <v>100</v>
      </c>
      <c r="G8" s="63"/>
    </row>
    <row r="9" spans="1:8" x14ac:dyDescent="0.3">
      <c r="A9" s="65">
        <v>6.5</v>
      </c>
      <c r="B9" s="50" t="s">
        <v>299</v>
      </c>
      <c r="C9" s="50"/>
      <c r="D9" s="68">
        <v>100</v>
      </c>
      <c r="E9" s="68">
        <v>1</v>
      </c>
      <c r="F9" s="165">
        <f t="shared" si="0"/>
        <v>100</v>
      </c>
      <c r="G9" s="63"/>
    </row>
    <row r="10" spans="1:8" s="74" customFormat="1" ht="25.95" customHeight="1" x14ac:dyDescent="0.25">
      <c r="A10" s="65">
        <v>6.6</v>
      </c>
      <c r="B10" s="85" t="s">
        <v>255</v>
      </c>
      <c r="C10" s="50" t="s">
        <v>295</v>
      </c>
      <c r="D10" s="181" t="s">
        <v>327</v>
      </c>
      <c r="E10" s="181" t="s">
        <v>326</v>
      </c>
      <c r="F10" s="96">
        <f>+'6a. Illustrative MIS Forms'!E36</f>
        <v>1300</v>
      </c>
      <c r="G10" s="50" t="s">
        <v>259</v>
      </c>
      <c r="H10" s="85"/>
    </row>
    <row r="11" spans="1:8" ht="16.95" customHeight="1" x14ac:dyDescent="0.3">
      <c r="A11" s="65">
        <v>6.7</v>
      </c>
      <c r="B11" s="50" t="s">
        <v>298</v>
      </c>
      <c r="C11" s="50"/>
      <c r="D11" s="68">
        <v>100</v>
      </c>
      <c r="E11" s="68">
        <v>1</v>
      </c>
      <c r="F11" s="165">
        <f t="shared" si="0"/>
        <v>100</v>
      </c>
      <c r="G11" s="63" t="s">
        <v>258</v>
      </c>
    </row>
    <row r="12" spans="1:8" ht="16.95" customHeight="1" x14ac:dyDescent="0.3">
      <c r="A12" s="65">
        <v>6.8</v>
      </c>
      <c r="B12" s="50" t="s">
        <v>297</v>
      </c>
      <c r="C12" s="50"/>
      <c r="D12" s="68">
        <v>100</v>
      </c>
      <c r="E12" s="68">
        <v>1</v>
      </c>
      <c r="F12" s="165">
        <f t="shared" si="0"/>
        <v>100</v>
      </c>
      <c r="G12" s="63"/>
    </row>
    <row r="13" spans="1:8" ht="16.95" customHeight="1" x14ac:dyDescent="0.3">
      <c r="A13" s="65"/>
      <c r="B13" s="50"/>
      <c r="C13" s="50"/>
      <c r="D13" s="137"/>
      <c r="E13" s="137"/>
      <c r="F13" s="165">
        <f t="shared" si="0"/>
        <v>0</v>
      </c>
      <c r="G13" s="63"/>
    </row>
    <row r="14" spans="1:8" x14ac:dyDescent="0.3">
      <c r="A14" s="65"/>
      <c r="B14" s="94"/>
      <c r="C14" s="50"/>
      <c r="D14" s="137"/>
      <c r="E14" s="137"/>
      <c r="F14" s="199">
        <f t="shared" si="0"/>
        <v>0</v>
      </c>
      <c r="G14" s="63"/>
    </row>
    <row r="15" spans="1:8" x14ac:dyDescent="0.3">
      <c r="B15" s="140"/>
      <c r="C15" s="140"/>
      <c r="D15" s="140"/>
      <c r="E15" s="206" t="s">
        <v>317</v>
      </c>
      <c r="F15" s="200">
        <f>SUM(F5:F14)</f>
        <v>2000</v>
      </c>
      <c r="G15" s="142"/>
    </row>
    <row r="16" spans="1:8" x14ac:dyDescent="0.3">
      <c r="A16" s="253" t="s">
        <v>202</v>
      </c>
      <c r="B16" s="254"/>
      <c r="C16" s="254"/>
      <c r="D16" s="254"/>
      <c r="E16" s="274"/>
      <c r="F16" s="88">
        <v>1</v>
      </c>
      <c r="G16" s="54"/>
    </row>
    <row r="17" spans="1:7" x14ac:dyDescent="0.3">
      <c r="A17" s="177" t="s">
        <v>315</v>
      </c>
      <c r="B17" s="60"/>
      <c r="C17" s="60"/>
      <c r="D17" s="60"/>
      <c r="E17" s="60"/>
      <c r="F17" s="53">
        <f>F15*F16</f>
        <v>2000</v>
      </c>
      <c r="G17" s="56"/>
    </row>
    <row r="18" spans="1:7" x14ac:dyDescent="0.3">
      <c r="A18" s="178" t="s">
        <v>257</v>
      </c>
      <c r="B18" s="140"/>
      <c r="C18" s="140"/>
      <c r="D18" s="140"/>
      <c r="E18" s="140"/>
      <c r="F18" s="142"/>
      <c r="G18" s="145"/>
    </row>
  </sheetData>
  <mergeCells count="2">
    <mergeCell ref="A1:G1"/>
    <mergeCell ref="A16:E16"/>
  </mergeCells>
  <pageMargins left="0.7" right="0.7" top="0.75" bottom="0.75" header="0.3" footer="0.3"/>
  <pageSetup paperSize="9" scale="9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Procurement Costs Summary</vt:lpstr>
      <vt:lpstr>Budget</vt:lpstr>
      <vt:lpstr>1. Intermed &amp; Farmer Selection</vt:lpstr>
      <vt:lpstr>2. Input Supply</vt:lpstr>
      <vt:lpstr>2a. Seed Production Costs</vt:lpstr>
      <vt:lpstr>3. Training, Demos, TA</vt:lpstr>
      <vt:lpstr>4. Collection and Logistics</vt:lpstr>
      <vt:lpstr>5. Staffing</vt:lpstr>
      <vt:lpstr>6. Field Operation Costs</vt:lpstr>
      <vt:lpstr>6a. Illustrative MIS Forms</vt:lpstr>
      <vt:lpstr>MSVs Training</vt:lpstr>
      <vt:lpstr>'1. Intermed &amp; Farmer Selection'!Print_Area</vt:lpstr>
      <vt:lpstr>'2. Input Supply'!Print_Area</vt:lpstr>
      <vt:lpstr>'3. Training, Demos, TA'!Print_Area</vt:lpstr>
      <vt:lpstr>'4. Collection and Logistics'!Print_Area</vt:lpstr>
      <vt:lpstr>'5. Staffing'!Print_Area</vt:lpstr>
      <vt:lpstr>'6. Field Operation Costs'!Print_Area</vt:lpstr>
      <vt:lpstr>Budget!Print_Area</vt:lpstr>
      <vt:lpstr>'Procurement Costs Summary'!Print_Area</vt:lpstr>
      <vt:lpstr>'Procurement Costs Summary'!Print_Titles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Nahida</dc:creator>
  <cp:lastModifiedBy>Frank</cp:lastModifiedBy>
  <cp:lastPrinted>2018-08-23T18:37:55Z</cp:lastPrinted>
  <dcterms:created xsi:type="dcterms:W3CDTF">2015-01-07T07:54:11Z</dcterms:created>
  <dcterms:modified xsi:type="dcterms:W3CDTF">2019-02-08T18:36:45Z</dcterms:modified>
</cp:coreProperties>
</file>